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/>
  <mc:AlternateContent xmlns:mc="http://schemas.openxmlformats.org/markup-compatibility/2006">
    <mc:Choice Requires="x15">
      <x15ac:absPath xmlns:x15ac="http://schemas.microsoft.com/office/spreadsheetml/2010/11/ac" url="/Users/cristinapuf/Documents/Claude/Projects/Zazentax content for TikTok, Twiter, Youtube, and website/Subject_05_Employed_vs_Self_Employed/"/>
    </mc:Choice>
  </mc:AlternateContent>
  <xr:revisionPtr revIDLastSave="0" documentId="13_ncr:1_{844DB8F3-2AD3-3B45-96E9-BA88BA289D42}" xr6:coauthVersionLast="47" xr6:coauthVersionMax="47" xr10:uidLastSave="{00000000-0000-0000-0000-000000000000}"/>
  <bookViews>
    <workbookView xWindow="0" yWindow="660" windowWidth="34560" windowHeight="20200" activeTab="3" xr2:uid="{00000000-000D-0000-FFFF-FFFF00000000}"/>
  </bookViews>
  <sheets>
    <sheet name="Start Here" sheetId="1" r:id="rId1"/>
    <sheet name="Instructions" sheetId="2" r:id="rId2"/>
    <sheet name="Scenario A - Status Factors" sheetId="3" r:id="rId3"/>
    <sheet name="Scenario B - NIC Consequences" sheetId="4" r:id="rId4"/>
    <sheet name="Answers" sheetId="5" state="hidden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4" l="1"/>
  <c r="D24" i="4"/>
  <c r="D23" i="4"/>
  <c r="D22" i="4"/>
  <c r="D21" i="4"/>
  <c r="D20" i="4"/>
  <c r="D19" i="4"/>
  <c r="D18" i="4"/>
  <c r="D17" i="4"/>
  <c r="D16" i="4"/>
  <c r="D15" i="4"/>
  <c r="D14" i="4"/>
  <c r="D25" i="3"/>
  <c r="D24" i="3"/>
  <c r="D23" i="3"/>
  <c r="D22" i="3"/>
  <c r="D21" i="3"/>
  <c r="D20" i="3"/>
  <c r="D19" i="3"/>
  <c r="D18" i="3"/>
  <c r="D17" i="3"/>
  <c r="D16" i="3"/>
</calcChain>
</file>

<file path=xl/sharedStrings.xml><?xml version="1.0" encoding="utf-8"?>
<sst xmlns="http://schemas.openxmlformats.org/spreadsheetml/2006/main" count="153" uniqueCount="97">
  <si>
    <t>Work through the tabs below in order. Start with Instructions, then complete Scenario A, then Scenario B.</t>
  </si>
  <si>
    <t>1. Instructions</t>
  </si>
  <si>
    <t>2. Scenario A</t>
  </si>
  <si>
    <t>3. Scenario B</t>
  </si>
  <si>
    <t>How the template works and the key status tests</t>
  </si>
  <si>
    <t>Employment status factors</t>
  </si>
  <si>
    <t>National Insurance consequences</t>
  </si>
  <si>
    <t>Then check your answers automatically: correct entries turn green, entries needing another look turn red, with a hint alongside.</t>
  </si>
  <si>
    <t>Need help with your own return? Contact Zazentax at zazentax.com/contact</t>
  </si>
  <si>
    <t>Employed or Self-Employed? Employment Status and NIC Consequences</t>
  </si>
  <si>
    <t>HOW TO USE</t>
  </si>
  <si>
    <t>1. Yellow cells are where you enter your answers.</t>
  </si>
  <si>
    <t>2. Green = correct. Red = incorrect.</t>
  </si>
  <si>
    <t>3. Amber hint cells appear automatically when your answer is wrong.</t>
  </si>
  <si>
    <t>4. Scenario A tests your understanding of employment status factors (Marco and Brightwall Contracts).</t>
  </si>
  <si>
    <t>5. Scenario B tests National Insurance consequence calculations when a worker is reclassified.</t>
  </si>
  <si>
    <t>KEY RULES FOR EMPLOYMENT STATUS:</t>
  </si>
  <si>
    <t xml:space="preserve">  Four gateway conditions must be present: mutuality of obligation, personal service, control, and wage paid directly to the worker.</t>
  </si>
  <si>
    <t xml:space="preserve">  The economic reality test then weighs 8+ further factors: integration, equipment, basis of payment, financial risk,</t>
  </si>
  <si>
    <t xml:space="preserve">    opportunity to profit, business organisation, number of engagements, and name of contract.</t>
  </si>
  <si>
    <t xml:space="preserve">  No single factor is decisive. All factors are weighed together to form a picture.</t>
  </si>
  <si>
    <t xml:space="preserve">  Responsibility for correctly determining employment status sits with the engager (the business hiring).</t>
  </si>
  <si>
    <t>KEY NIC RATES (2024/25 tax year, used in Scenario B):</t>
  </si>
  <si>
    <t xml:space="preserve">  Class 4 NIC (self-employed): 6% on profits between 12,570 and 50,270.</t>
  </si>
  <si>
    <t xml:space="preserve">  Class 1 NIC primary (employee): 8% on earnings between 12,570 and 50,270.</t>
  </si>
  <si>
    <t xml:space="preserve">  Class 1 NIC secondary (employer): 13.8% on earnings above the 9,100 secondary threshold.</t>
  </si>
  <si>
    <t>For Yes/No questions: enter exactly Yes or No (capital first letter).</t>
  </si>
  <si>
    <t>For Employment/Self-employment questions: enter exactly Employment or Self-employment.</t>
  </si>
  <si>
    <t>For numeric questions: enter numbers only, no pound signs or commas.</t>
  </si>
  <si>
    <t>Scenario A: Marco and Brightwall Contracts Ltd - Employment Status Analysis</t>
  </si>
  <si>
    <t>SCENARIO FACTS</t>
  </si>
  <si>
    <t>Marco is a specialist site supervisor. Brightwall Contracts Ltd has engaged his services since April 2024.</t>
  </si>
  <si>
    <t>Marco invoices Brightwall monthly and is paid gross, with no income tax or National Insurance deducted.</t>
  </si>
  <si>
    <t>Working arrangements: Brightwall directs Marco to specific sites each day and specifies working hours.</t>
  </si>
  <si>
    <t>All equipment and protective clothing are provided by Brightwall.</t>
  </si>
  <si>
    <t>Marco has a Brightwall company email address and access to their project management system.</t>
  </si>
  <si>
    <t>He is invited to staff events, including the annual Christmas party, and is listed in the staff newsletter.</t>
  </si>
  <si>
    <t>Marco works exclusively for Brightwall and has done so for over 14 consecutive months.</t>
  </si>
  <si>
    <t>Marco must attend personally; his agreement with Brightwall does not permit him to send a substitute.</t>
  </si>
  <si>
    <t>He is paid a fixed daily rate regardless of how long the project takes or whether it overruns.</t>
  </si>
  <si>
    <t>His engagement is open-ended with no defined end date.</t>
  </si>
  <si>
    <t>Question</t>
  </si>
  <si>
    <t>Your Answer</t>
  </si>
  <si>
    <t>Correct Answer</t>
  </si>
  <si>
    <t>Hint / Explanation</t>
  </si>
  <si>
    <t>Q1: Is mutuality of obligation present? Brightwall directs Marco and Marco attends every day. (Yes / No)</t>
  </si>
  <si>
    <t>Yes</t>
  </si>
  <si>
    <t>Q2: Must Marco perform the work personally, with no right to send a substitute? (Yes / No)</t>
  </si>
  <si>
    <t>Q3: Does Brightwall exercise control over where, when, and how Marco works? (Yes / No)</t>
  </si>
  <si>
    <t>Q4: The control factor points to which status? (Employment / Self-employment)</t>
  </si>
  <si>
    <t>Employment</t>
  </si>
  <si>
    <t>Q5: Brightwall provides all equipment and clothing. Does this factor point to Employment or Self-employment?</t>
  </si>
  <si>
    <t>Q6: Marco works exclusively for Brightwall. Does the number of engagements factor point to Employment or Self-employment?</t>
  </si>
  <si>
    <t>Q7: Marco is paid a fixed daily rate regardless of outcome. Does basis of payment point to Employment or Self-employment?</t>
  </si>
  <si>
    <t>Q8: Marco has a company email and is integrated into Brightwall. Does integration point to Employment or Self-employment?</t>
  </si>
  <si>
    <t>Q9: Based on all of the above factors, what is Marco's most likely employment status? (Employment / Self-employment)</t>
  </si>
  <si>
    <t>Q10: Responsibility for correctly determining employment status rests with whom? (Worker / Engager / HMRC)</t>
  </si>
  <si>
    <t>Engager</t>
  </si>
  <si>
    <t>For Employment/Self-employment questions type the full word with capital first letter. For Yes/No questions type Yes or No exactly.</t>
  </si>
  <si>
    <t>Scenario B: Marco - National Insurance Consequences of Reclassification</t>
  </si>
  <si>
    <t>HMRC has reclassified Marco as an employee of Brightwall Contracts Ltd from April 2024.</t>
  </si>
  <si>
    <t>Marco's gross earnings from Brightwall in the 2024/25 tax year were £42,000.</t>
  </si>
  <si>
    <t>Tax year 2024/25 NIC rates apply throughout this scenario.</t>
  </si>
  <si>
    <t>Class 4 NIC (self-employed): 6% on profits between £12,570 and £50,270.</t>
  </si>
  <si>
    <t>Class 1 NIC primary (employee): 8% on earnings between £12,570 and £50,270.</t>
  </si>
  <si>
    <t>Class 1 NIC secondary (employer): 13.8% on earnings above the secondary threshold of £9,100.</t>
  </si>
  <si>
    <t>Round all answers to the nearest whole pound.</t>
  </si>
  <si>
    <t>Your Answer (£)</t>
  </si>
  <si>
    <t>Q1: What is Marco's earnings above the NIC lower threshold? (£42,000 minus £12,570)</t>
  </si>
  <si>
    <t>29430</t>
  </si>
  <si>
    <t>Q2: Class 4 NIC rate for self-employed workers in 2024/25. Enter as a number (6 for 6%).</t>
  </si>
  <si>
    <t>6</t>
  </si>
  <si>
    <t>Q3: Marco's Class 4 NIC as self-employed (£29,430 x 6%). Round to nearest pound.</t>
  </si>
  <si>
    <t>1766</t>
  </si>
  <si>
    <t>Q4: Class 1 primary NIC rate for employees in 2024/25. Enter as a number (8 for 8%).</t>
  </si>
  <si>
    <t>8</t>
  </si>
  <si>
    <t>Q5: Marco's Class 1 primary NIC as an employee (£29,430 x 8%). Round to nearest pound.</t>
  </si>
  <si>
    <t>2354</t>
  </si>
  <si>
    <t>Q6: Additional NIC Marco personally owes due to reclassification (Q5 minus Q3).</t>
  </si>
  <si>
    <t>588</t>
  </si>
  <si>
    <t>Q7: Employer secondary NIC threshold in 2024/25. What is the annual secondary threshold?</t>
  </si>
  <si>
    <t>9100</t>
  </si>
  <si>
    <t>Q8: Brightwall's earnings above the secondary threshold (£42,000 minus £9,100).</t>
  </si>
  <si>
    <t>32900</t>
  </si>
  <si>
    <t>Q9: Employer NIC rate (Class 1 secondary) in 2024/25. Enter as a number (13.8 for 13.8%).</t>
  </si>
  <si>
    <t>13.8</t>
  </si>
  <si>
    <t>Q10: Brightwall's Class 1 secondary NIC owed (£32,900 x 13.8%). Round to nearest pound.</t>
  </si>
  <si>
    <t>4540</t>
  </si>
  <si>
    <t>Q11: Total additional NIC cost from misclassification (Q6 plus Q10).</t>
  </si>
  <si>
    <t>5128</t>
  </si>
  <si>
    <t>Q12: Does reclassification as an employee also affect Marco's allowable expense deductions? (Yes / No)</t>
  </si>
  <si>
    <t>For numeric answers enter numbers only (no pound signs or commas). For Q12 enter Yes or No with capital first letter.</t>
  </si>
  <si>
    <t>Answer Key - Subject 05</t>
  </si>
  <si>
    <t>Scenario A - Status Factors</t>
  </si>
  <si>
    <t>Scenario B - NIC Consequences</t>
  </si>
  <si>
    <t>Subject: Employed versus Self-Employed, Practice Template</t>
  </si>
  <si>
    <t xml:space="preserve">ZAZENTAX Practice Template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</si>
</sst>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b/>
      <sz val="12"/>
      <color rgb="FF101828"/>
      <name val="Manrope"/>
    </font>
    <font>
      <b/>
      <sz val="11"/>
      <color rgb="FFFFFFFF"/>
      <name val="Manrope"/>
    </font>
    <font>
      <sz val="11"/>
      <color theme="1"/>
      <name val="Manrope"/>
    </font>
    <font>
      <b/>
      <sz val="11"/>
      <color rgb="FF164C63"/>
      <name val="Manrope"/>
    </font>
    <font>
      <sz val="10"/>
      <color rgb="FF344054"/>
      <name val="Manrope"/>
    </font>
    <font>
      <b/>
      <sz val="10"/>
      <color rgb="FF344054"/>
      <name val="Manrope"/>
    </font>
    <font>
      <b/>
      <sz val="10"/>
      <color rgb="FF0E7090"/>
      <name val="Manrope"/>
    </font>
    <font>
      <b/>
      <sz val="9"/>
      <color rgb="FF101828"/>
      <name val="Manrope"/>
    </font>
    <font>
      <sz val="10"/>
      <color rgb="FFFFFFFF"/>
      <name val="Manrope"/>
    </font>
    <font>
      <sz val="9"/>
      <color rgb="FF164C63"/>
      <name val="Manrope"/>
    </font>
    <font>
      <i/>
      <sz val="9"/>
      <color rgb="FF0E7090"/>
      <name val="Manrope"/>
    </font>
    <font>
      <b/>
      <sz val="16"/>
      <color rgb="FF101828"/>
      <name val="Manrope"/>
    </font>
    <font>
      <sz val="11"/>
      <color rgb="FF475467"/>
      <name val="Manrope"/>
    </font>
    <font>
      <b/>
      <sz val="13"/>
      <color rgb="FFFFFFFF"/>
      <name val="Manrope"/>
    </font>
    <font>
      <sz val="9"/>
      <color rgb="FF475467"/>
      <name val="Manrope"/>
    </font>
    <font>
      <i/>
      <sz val="10"/>
      <color rgb="FF667085"/>
      <name val="Manrope"/>
    </font>
    <font>
      <sz val="10"/>
      <color rgb="FF0E7090"/>
      <name val="Manrope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0E7090"/>
        <bgColor rgb="FF0E7090"/>
      </patternFill>
    </fill>
    <fill>
      <patternFill patternType="solid">
        <fgColor rgb="FFFFF9C4"/>
        <bgColor rgb="FFFFF9C4"/>
      </patternFill>
    </fill>
    <fill>
      <patternFill patternType="solid">
        <fgColor rgb="FFFEDF89"/>
        <bgColor rgb="FFFEDF89"/>
      </patternFill>
    </fill>
    <fill>
      <patternFill patternType="solid">
        <fgColor rgb="FFF2F4F7"/>
        <bgColor rgb="FFF2F4F7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medium">
        <color rgb="FF0E709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4" fillId="4" borderId="0" xfId="0" applyFont="1" applyFill="1"/>
    <xf numFmtId="0" fontId="15" fillId="7" borderId="0" xfId="0" applyFont="1" applyFill="1"/>
    <xf numFmtId="0" fontId="0" fillId="0" borderId="2" xfId="0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3" fillId="0" borderId="2" xfId="0" applyFont="1" applyBorder="1"/>
    <xf numFmtId="0" fontId="7" fillId="0" borderId="0" xfId="0" applyFont="1"/>
    <xf numFmtId="0" fontId="8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9" fillId="2" borderId="0" xfId="0" applyFont="1" applyFill="1"/>
    <xf numFmtId="0" fontId="10" fillId="6" borderId="0" xfId="0" applyFont="1" applyFill="1" applyAlignment="1">
      <alignment vertical="center" wrapText="1"/>
    </xf>
    <xf numFmtId="0" fontId="16" fillId="0" borderId="0" xfId="0" applyFont="1"/>
    <xf numFmtId="0" fontId="0" fillId="0" borderId="0" xfId="0"/>
    <xf numFmtId="0" fontId="13" fillId="0" borderId="0" xfId="0" applyFont="1"/>
    <xf numFmtId="0" fontId="12" fillId="0" borderId="0" xfId="0" applyFont="1"/>
    <xf numFmtId="0" fontId="17" fillId="0" borderId="0" xfId="0" applyFont="1"/>
    <xf numFmtId="0" fontId="2" fillId="4" borderId="2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0" borderId="0" xfId="0" applyFont="1"/>
    <xf numFmtId="0" fontId="11" fillId="0" borderId="0" xfId="0" applyFont="1" applyAlignment="1">
      <alignment wrapText="1"/>
    </xf>
  </cellXfs>
  <cellStyles count="1">
    <cellStyle name="Normal" xfId="0" builtinId="0"/>
  </cellStyles>
  <dxfs count="4"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  <dxf>
      <font>
        <color rgb="FFB42318"/>
        <name val="Manrope"/>
      </font>
      <fill>
        <patternFill patternType="solid">
          <fgColor rgb="FFFEF3F2"/>
          <bgColor rgb="FFFEF3F2"/>
        </patternFill>
      </fill>
    </dxf>
    <dxf>
      <font>
        <color rgb="FF067647"/>
        <name val="Manrope"/>
      </font>
      <fill>
        <patternFill patternType="solid">
          <fgColor rgb="FFECFDF3"/>
          <bgColor rgb="FFECFDF3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190750" cy="523875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85750" cy="285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E7090"/>
  </sheetPr>
  <dimension ref="B5:H17"/>
  <sheetViews>
    <sheetView showGridLines="0" workbookViewId="0">
      <selection activeCell="B5" sqref="B5:H5"/>
    </sheetView>
  </sheetViews>
  <sheetFormatPr baseColWidth="10" defaultColWidth="8.83203125" defaultRowHeight="15"/>
  <cols>
    <col min="1" max="1" width="3" customWidth="1"/>
    <col min="2" max="2" width="34" customWidth="1"/>
    <col min="3" max="3" width="6" customWidth="1"/>
    <col min="4" max="4" width="34" customWidth="1"/>
    <col min="5" max="5" width="6" customWidth="1"/>
    <col min="6" max="6" width="34" customWidth="1"/>
    <col min="7" max="7" width="6" customWidth="1"/>
    <col min="8" max="8" width="34" customWidth="1"/>
    <col min="9" max="9" width="3" customWidth="1"/>
  </cols>
  <sheetData>
    <row r="5" spans="2:8" ht="21">
      <c r="B5" s="18" t="s">
        <v>95</v>
      </c>
      <c r="C5" s="16"/>
      <c r="D5" s="16"/>
      <c r="E5" s="16"/>
      <c r="F5" s="16"/>
      <c r="G5" s="16"/>
      <c r="H5" s="16"/>
    </row>
    <row r="6" spans="2:8">
      <c r="B6" s="17" t="s">
        <v>0</v>
      </c>
      <c r="C6" s="16"/>
      <c r="D6" s="16"/>
      <c r="E6" s="16"/>
      <c r="F6" s="16"/>
      <c r="G6" s="16"/>
      <c r="H6" s="16"/>
    </row>
    <row r="9" spans="2:8" ht="34" customHeight="1">
      <c r="B9" s="1" t="s">
        <v>1</v>
      </c>
      <c r="D9" s="1" t="s">
        <v>2</v>
      </c>
      <c r="F9" s="1" t="s">
        <v>3</v>
      </c>
    </row>
    <row r="10" spans="2:8" ht="46" customHeight="1">
      <c r="B10" s="2" t="s">
        <v>4</v>
      </c>
      <c r="D10" s="2" t="s">
        <v>5</v>
      </c>
      <c r="F10" s="2" t="s">
        <v>6</v>
      </c>
    </row>
    <row r="14" spans="2:8">
      <c r="B14" s="15" t="s">
        <v>7</v>
      </c>
      <c r="C14" s="16"/>
      <c r="D14" s="16"/>
      <c r="E14" s="16"/>
      <c r="F14" s="16"/>
      <c r="G14" s="16"/>
      <c r="H14" s="16"/>
    </row>
    <row r="17" spans="2:8">
      <c r="B17" s="19" t="s">
        <v>8</v>
      </c>
      <c r="C17" s="16"/>
      <c r="D17" s="16"/>
      <c r="E17" s="16"/>
      <c r="F17" s="16"/>
      <c r="G17" s="16"/>
      <c r="H17" s="16"/>
    </row>
  </sheetData>
  <mergeCells count="4">
    <mergeCell ref="B14:H14"/>
    <mergeCell ref="B6:H6"/>
    <mergeCell ref="B5:H5"/>
    <mergeCell ref="B17:H17"/>
  </mergeCells>
  <hyperlinks>
    <hyperlink ref="B9" location="'Instructions'!A1" display="1. Instructions" xr:uid="{00000000-0004-0000-0000-000000000000}"/>
    <hyperlink ref="D9" location="'Scenario A - Status Factors'!A1" display="2. Scenario A" xr:uid="{00000000-0004-0000-0000-000001000000}"/>
    <hyperlink ref="F9" location="'Scenario B - NIC Consequences'!A1" display="3. Scenario B" xr:uid="{00000000-0004-0000-0000-000002000000}"/>
  </hyperlinks>
  <pageMargins left="0.75" right="0.75" top="1" bottom="1" header="0.5" footer="0.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7085"/>
  </sheetPr>
  <dimension ref="A1:F25"/>
  <sheetViews>
    <sheetView workbookViewId="0">
      <selection activeCell="A31" sqref="A31"/>
    </sheetView>
  </sheetViews>
  <sheetFormatPr baseColWidth="10" defaultColWidth="8.83203125" defaultRowHeight="15"/>
  <cols>
    <col min="1" max="1" width="90" customWidth="1"/>
  </cols>
  <sheetData>
    <row r="1" spans="1:6" ht="26" customHeight="1">
      <c r="A1" s="21" t="s">
        <v>96</v>
      </c>
    </row>
    <row r="2" spans="1:6" ht="26" customHeight="1">
      <c r="A2" s="20" t="s">
        <v>9</v>
      </c>
      <c r="B2" s="3"/>
      <c r="C2" s="3"/>
      <c r="D2" s="3"/>
      <c r="E2" s="3"/>
      <c r="F2" s="3"/>
    </row>
    <row r="3" spans="1:6">
      <c r="A3" s="4"/>
    </row>
    <row r="4" spans="1:6">
      <c r="A4" s="5" t="s">
        <v>10</v>
      </c>
    </row>
    <row r="5" spans="1:6">
      <c r="A5" s="6" t="s">
        <v>11</v>
      </c>
    </row>
    <row r="6" spans="1:6">
      <c r="A6" s="6" t="s">
        <v>12</v>
      </c>
    </row>
    <row r="7" spans="1:6">
      <c r="A7" s="6" t="s">
        <v>13</v>
      </c>
    </row>
    <row r="8" spans="1:6">
      <c r="A8" s="6" t="s">
        <v>14</v>
      </c>
    </row>
    <row r="9" spans="1:6">
      <c r="A9" s="6" t="s">
        <v>15</v>
      </c>
    </row>
    <row r="10" spans="1:6">
      <c r="A10" s="6"/>
    </row>
    <row r="11" spans="1:6">
      <c r="A11" s="7" t="s">
        <v>16</v>
      </c>
    </row>
    <row r="12" spans="1:6" ht="29">
      <c r="A12" s="7" t="s">
        <v>17</v>
      </c>
    </row>
    <row r="13" spans="1:6" ht="29">
      <c r="A13" s="7" t="s">
        <v>18</v>
      </c>
    </row>
    <row r="14" spans="1:6">
      <c r="A14" s="6" t="s">
        <v>19</v>
      </c>
    </row>
    <row r="15" spans="1:6">
      <c r="A15" s="7" t="s">
        <v>20</v>
      </c>
    </row>
    <row r="16" spans="1:6">
      <c r="A16" s="7" t="s">
        <v>21</v>
      </c>
    </row>
    <row r="17" spans="1:1">
      <c r="A17" s="6"/>
    </row>
    <row r="18" spans="1:1">
      <c r="A18" s="7" t="s">
        <v>22</v>
      </c>
    </row>
    <row r="19" spans="1:1">
      <c r="A19" s="6" t="s">
        <v>23</v>
      </c>
    </row>
    <row r="20" spans="1:1">
      <c r="A20" s="6" t="s">
        <v>24</v>
      </c>
    </row>
    <row r="21" spans="1:1">
      <c r="A21" s="6" t="s">
        <v>25</v>
      </c>
    </row>
    <row r="22" spans="1:1">
      <c r="A22" s="6"/>
    </row>
    <row r="23" spans="1:1">
      <c r="A23" s="6" t="s">
        <v>26</v>
      </c>
    </row>
    <row r="24" spans="1:1">
      <c r="A24" s="6" t="s">
        <v>27</v>
      </c>
    </row>
    <row r="25" spans="1:1">
      <c r="A25" s="6" t="s">
        <v>28</v>
      </c>
    </row>
  </sheetData>
  <mergeCells count="2">
    <mergeCell ref="A2"/>
    <mergeCell ref="A1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E7090"/>
  </sheetPr>
  <dimension ref="A1:F27"/>
  <sheetViews>
    <sheetView topLeftCell="A7" workbookViewId="0">
      <selection sqref="A1:E1"/>
    </sheetView>
  </sheetViews>
  <sheetFormatPr baseColWidth="10" defaultColWidth="8.83203125" defaultRowHeight="15"/>
  <cols>
    <col min="1" max="1" width="56" customWidth="1"/>
    <col min="2" max="3" width="22" customWidth="1"/>
    <col min="4" max="4" width="38" customWidth="1"/>
    <col min="5" max="5" width="5" customWidth="1"/>
  </cols>
  <sheetData>
    <row r="1" spans="1:6" ht="26" customHeight="1">
      <c r="A1" s="21" t="s">
        <v>29</v>
      </c>
      <c r="B1" s="22"/>
      <c r="C1" s="22"/>
      <c r="D1" s="22"/>
      <c r="E1" s="22"/>
    </row>
    <row r="2" spans="1:6">
      <c r="A2" s="8"/>
      <c r="B2" s="8"/>
      <c r="C2" s="8"/>
      <c r="D2" s="8"/>
      <c r="E2" s="8"/>
      <c r="F2" s="3"/>
    </row>
    <row r="3" spans="1:6">
      <c r="A3" s="9" t="s">
        <v>30</v>
      </c>
      <c r="B3" s="4"/>
      <c r="C3" s="4"/>
      <c r="D3" s="4"/>
      <c r="E3" s="4"/>
    </row>
    <row r="4" spans="1:6" ht="18" customHeight="1">
      <c r="A4" s="6" t="s">
        <v>31</v>
      </c>
      <c r="B4" s="4"/>
      <c r="C4" s="4"/>
      <c r="D4" s="4"/>
      <c r="E4" s="4"/>
    </row>
    <row r="5" spans="1:6" ht="18" customHeight="1">
      <c r="A5" s="6" t="s">
        <v>32</v>
      </c>
      <c r="B5" s="4"/>
      <c r="C5" s="4"/>
      <c r="D5" s="4"/>
      <c r="E5" s="4"/>
    </row>
    <row r="6" spans="1:6" ht="18" customHeight="1">
      <c r="A6" s="6" t="s">
        <v>33</v>
      </c>
      <c r="B6" s="4"/>
      <c r="C6" s="4"/>
      <c r="D6" s="4"/>
      <c r="E6" s="4"/>
    </row>
    <row r="7" spans="1:6" ht="18" customHeight="1">
      <c r="A7" s="6" t="s">
        <v>34</v>
      </c>
      <c r="B7" s="4"/>
      <c r="C7" s="4"/>
      <c r="D7" s="4"/>
      <c r="E7" s="4"/>
    </row>
    <row r="8" spans="1:6" ht="18" customHeight="1">
      <c r="A8" s="6" t="s">
        <v>35</v>
      </c>
      <c r="B8" s="4"/>
      <c r="C8" s="4"/>
      <c r="D8" s="4"/>
      <c r="E8" s="4"/>
    </row>
    <row r="9" spans="1:6" ht="18" customHeight="1">
      <c r="A9" s="6" t="s">
        <v>36</v>
      </c>
      <c r="B9" s="4"/>
      <c r="C9" s="4"/>
      <c r="D9" s="4"/>
      <c r="E9" s="4"/>
    </row>
    <row r="10" spans="1:6" ht="18" customHeight="1">
      <c r="A10" s="6" t="s">
        <v>37</v>
      </c>
      <c r="B10" s="4"/>
      <c r="C10" s="4"/>
      <c r="D10" s="4"/>
      <c r="E10" s="4"/>
    </row>
    <row r="11" spans="1:6" ht="18" customHeight="1">
      <c r="A11" s="6" t="s">
        <v>38</v>
      </c>
      <c r="B11" s="4"/>
      <c r="C11" s="4"/>
      <c r="D11" s="4"/>
      <c r="E11" s="4"/>
    </row>
    <row r="12" spans="1:6" ht="18" customHeight="1">
      <c r="A12" s="6" t="s">
        <v>39</v>
      </c>
      <c r="B12" s="4"/>
      <c r="C12" s="4"/>
      <c r="D12" s="4"/>
      <c r="E12" s="4"/>
    </row>
    <row r="13" spans="1:6" ht="18" customHeight="1">
      <c r="A13" s="6" t="s">
        <v>40</v>
      </c>
      <c r="B13" s="4"/>
      <c r="C13" s="4"/>
      <c r="D13" s="4"/>
      <c r="E13" s="4"/>
    </row>
    <row r="14" spans="1:6">
      <c r="A14" s="4"/>
      <c r="B14" s="4"/>
      <c r="C14" s="4"/>
      <c r="D14" s="4"/>
      <c r="E14" s="4"/>
    </row>
    <row r="15" spans="1:6" ht="30" customHeight="1">
      <c r="A15" s="10" t="s">
        <v>41</v>
      </c>
      <c r="B15" s="10" t="s">
        <v>42</v>
      </c>
      <c r="C15" s="10" t="s">
        <v>43</v>
      </c>
      <c r="D15" s="10" t="s">
        <v>44</v>
      </c>
      <c r="E15" s="4"/>
    </row>
    <row r="16" spans="1:6" ht="40" customHeight="1">
      <c r="A16" s="11" t="s">
        <v>45</v>
      </c>
      <c r="B16" s="12"/>
      <c r="C16" s="13" t="s">
        <v>46</v>
      </c>
      <c r="D16" s="14" t="str">
        <f>IF(AND(B16&lt;&gt;"",B16&lt;&gt;C16),"Brightwall is obliged to provide work and Marco is obliged to perform it. This is a strong pointer to employment.","")</f>
        <v/>
      </c>
      <c r="E16" s="4"/>
    </row>
    <row r="17" spans="1:5" ht="40" customHeight="1">
      <c r="A17" s="11" t="s">
        <v>47</v>
      </c>
      <c r="B17" s="12"/>
      <c r="C17" s="13" t="s">
        <v>46</v>
      </c>
      <c r="D17" s="14" t="str">
        <f>IF(AND(B17&lt;&gt;"",B17&lt;&gt;C17),"The arrangement requires Marco personally. No substitution right exists. This points firmly to employment.","")</f>
        <v/>
      </c>
      <c r="E17" s="4"/>
    </row>
    <row r="18" spans="1:5" ht="40" customHeight="1">
      <c r="A18" s="11" t="s">
        <v>48</v>
      </c>
      <c r="B18" s="12"/>
      <c r="C18" s="13" t="s">
        <v>46</v>
      </c>
      <c r="D18" s="14" t="str">
        <f>IF(AND(B18&lt;&gt;"",B18&lt;&gt;C18),"Brightwall directs which sites Marco attends, at what hours, and the work is supervised. The control test points to employment.","")</f>
        <v/>
      </c>
      <c r="E18" s="4"/>
    </row>
    <row r="19" spans="1:5" ht="40" customHeight="1">
      <c r="A19" s="11" t="s">
        <v>49</v>
      </c>
      <c r="B19" s="12"/>
      <c r="C19" s="13" t="s">
        <v>50</v>
      </c>
      <c r="D19" s="14" t="str">
        <f>IF(AND(B19&lt;&gt;"",B19&lt;&gt;C19),"Control sits with the engager. This is one of the strongest pointers to an employment relationship.","")</f>
        <v/>
      </c>
      <c r="E19" s="4"/>
    </row>
    <row r="20" spans="1:5" ht="40" customHeight="1">
      <c r="A20" s="11" t="s">
        <v>51</v>
      </c>
      <c r="B20" s="12"/>
      <c r="C20" s="13" t="s">
        <v>50</v>
      </c>
      <c r="D20" s="14" t="str">
        <f>IF(AND(B20&lt;&gt;"",B20&lt;&gt;C20),"Employees expect the employer to provide tools. Self-employed workers typically supply their own. This points to employment.","")</f>
        <v/>
      </c>
      <c r="E20" s="4"/>
    </row>
    <row r="21" spans="1:5" ht="40" customHeight="1">
      <c r="A21" s="11" t="s">
        <v>52</v>
      </c>
      <c r="B21" s="12"/>
      <c r="C21" s="13" t="s">
        <v>50</v>
      </c>
      <c r="D21" s="14" t="str">
        <f>IF(AND(B21&lt;&gt;"",B21&lt;&gt;C21),"An employee typically works for one employer. Multiple clients simultaneously would point to self-employment. Exclusive single-client points to employment.","")</f>
        <v/>
      </c>
      <c r="E21" s="4"/>
    </row>
    <row r="22" spans="1:5" ht="40" customHeight="1">
      <c r="A22" s="11" t="s">
        <v>53</v>
      </c>
      <c r="B22" s="12"/>
      <c r="C22" s="13" t="s">
        <v>50</v>
      </c>
      <c r="D22" s="14" t="str">
        <f>IF(AND(B22&lt;&gt;"",B22&lt;&gt;C22),"A fixed rate regardless of project outcome suggests employment. Self-employed workers often quote per job, with financial risk of overruns.","")</f>
        <v/>
      </c>
      <c r="E22" s="4"/>
    </row>
    <row r="23" spans="1:5" ht="40" customHeight="1">
      <c r="A23" s="11" t="s">
        <v>54</v>
      </c>
      <c r="B23" s="12"/>
      <c r="C23" s="13" t="s">
        <v>50</v>
      </c>
      <c r="D23" s="14" t="str">
        <f>IF(AND(B23&lt;&gt;"",B23&lt;&gt;C23),"Integration into the employer's organisation (email, systems, events) is a strong employment indicator. Self-employed workers are not integrated in this way.","")</f>
        <v/>
      </c>
      <c r="E23" s="4"/>
    </row>
    <row r="24" spans="1:5" ht="40" customHeight="1">
      <c r="A24" s="11" t="s">
        <v>55</v>
      </c>
      <c r="B24" s="12"/>
      <c r="C24" s="13" t="s">
        <v>50</v>
      </c>
      <c r="D24" s="14" t="str">
        <f>IF(AND(B24&lt;&gt;"",B24&lt;&gt;C24),"Every factor above points to employment. Mutuality of obligation, personal service, control, equipment, exclusivity, integration, and basis of payment all indicate an employment relationship.","")</f>
        <v/>
      </c>
      <c r="E24" s="4"/>
    </row>
    <row r="25" spans="1:5" ht="40" customHeight="1">
      <c r="A25" s="11" t="s">
        <v>56</v>
      </c>
      <c r="B25" s="12"/>
      <c r="C25" s="13" t="s">
        <v>57</v>
      </c>
      <c r="D25" s="14" t="str">
        <f>IF(AND(B25&lt;&gt;"",B25&lt;&gt;C25),"The law places the obligation to correctly determine status on the engager (Brightwall). If they get it wrong, they bear primary liability for backdated tax and NICs.","")</f>
        <v/>
      </c>
      <c r="E25" s="4"/>
    </row>
    <row r="26" spans="1:5">
      <c r="A26" s="4"/>
      <c r="B26" s="4"/>
      <c r="C26" s="4"/>
      <c r="D26" s="4"/>
      <c r="E26" s="4"/>
    </row>
    <row r="27" spans="1:5" ht="18" customHeight="1">
      <c r="A27" s="23" t="s">
        <v>58</v>
      </c>
      <c r="B27" s="22"/>
      <c r="C27" s="22"/>
      <c r="D27" s="22"/>
      <c r="E27" s="22"/>
    </row>
  </sheetData>
  <mergeCells count="2">
    <mergeCell ref="A1:E1"/>
    <mergeCell ref="A27:E27"/>
  </mergeCells>
  <conditionalFormatting sqref="B16:B25">
    <cfRule type="expression" dxfId="3" priority="1">
      <formula>AND(B16&lt;&gt;"",B16=C16)</formula>
    </cfRule>
    <cfRule type="expression" dxfId="2" priority="2">
      <formula>AND(B16&lt;&gt;"",B16&lt;&gt;C16)</formula>
    </cfRule>
  </conditionalFormatting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E7090"/>
  </sheetPr>
  <dimension ref="A1:F27"/>
  <sheetViews>
    <sheetView tabSelected="1" topLeftCell="A5" workbookViewId="0">
      <selection activeCell="I9" sqref="I9"/>
    </sheetView>
  </sheetViews>
  <sheetFormatPr baseColWidth="10" defaultColWidth="8.83203125" defaultRowHeight="15"/>
  <cols>
    <col min="1" max="1" width="56" customWidth="1"/>
    <col min="2" max="3" width="22" customWidth="1"/>
    <col min="4" max="4" width="42" customWidth="1"/>
    <col min="5" max="5" width="5" customWidth="1"/>
  </cols>
  <sheetData>
    <row r="1" spans="1:6" ht="26" customHeight="1">
      <c r="A1" s="21" t="s">
        <v>59</v>
      </c>
      <c r="B1" s="22"/>
      <c r="C1" s="22"/>
      <c r="D1" s="22"/>
      <c r="E1" s="22"/>
    </row>
    <row r="2" spans="1:6">
      <c r="A2" s="8"/>
      <c r="B2" s="8"/>
      <c r="C2" s="8"/>
      <c r="D2" s="8"/>
      <c r="E2" s="8"/>
      <c r="F2" s="3"/>
    </row>
    <row r="3" spans="1:6" ht="34" customHeight="1">
      <c r="A3" s="9" t="s">
        <v>30</v>
      </c>
      <c r="B3" s="4"/>
      <c r="C3" s="4"/>
      <c r="D3" s="4"/>
      <c r="E3" s="4"/>
    </row>
    <row r="4" spans="1:6" ht="34" customHeight="1">
      <c r="A4" s="6" t="s">
        <v>60</v>
      </c>
      <c r="B4" s="4"/>
      <c r="C4" s="4"/>
      <c r="D4" s="4"/>
      <c r="E4" s="4"/>
    </row>
    <row r="5" spans="1:6" ht="34" customHeight="1">
      <c r="A5" s="6" t="s">
        <v>61</v>
      </c>
      <c r="B5" s="4"/>
      <c r="C5" s="4"/>
      <c r="D5" s="4"/>
      <c r="E5" s="4"/>
    </row>
    <row r="6" spans="1:6" ht="34" customHeight="1">
      <c r="A6" s="6" t="s">
        <v>62</v>
      </c>
      <c r="B6" s="4"/>
      <c r="C6" s="4"/>
      <c r="D6" s="4"/>
      <c r="E6" s="4"/>
    </row>
    <row r="7" spans="1:6" ht="34" customHeight="1">
      <c r="A7" s="6" t="s">
        <v>63</v>
      </c>
      <c r="B7" s="4"/>
      <c r="C7" s="4"/>
      <c r="D7" s="4"/>
      <c r="E7" s="4"/>
    </row>
    <row r="8" spans="1:6" ht="34" customHeight="1">
      <c r="A8" s="6" t="s">
        <v>64</v>
      </c>
      <c r="B8" s="4"/>
      <c r="C8" s="4"/>
      <c r="D8" s="4"/>
      <c r="E8" s="4"/>
    </row>
    <row r="9" spans="1:6" ht="34" customHeight="1">
      <c r="A9" s="6" t="s">
        <v>65</v>
      </c>
      <c r="B9" s="4"/>
      <c r="C9" s="4"/>
      <c r="D9" s="4"/>
      <c r="E9" s="4"/>
    </row>
    <row r="10" spans="1:6" ht="34" customHeight="1">
      <c r="A10" s="6" t="s">
        <v>66</v>
      </c>
      <c r="B10" s="4"/>
      <c r="C10" s="4"/>
      <c r="D10" s="4"/>
      <c r="E10" s="4"/>
    </row>
    <row r="11" spans="1:6">
      <c r="A11" s="4"/>
      <c r="B11" s="4"/>
      <c r="C11" s="4"/>
      <c r="D11" s="4"/>
      <c r="E11" s="4"/>
    </row>
    <row r="12" spans="1:6">
      <c r="A12" s="4"/>
      <c r="B12" s="4"/>
      <c r="C12" s="4"/>
      <c r="D12" s="4"/>
      <c r="E12" s="4"/>
    </row>
    <row r="13" spans="1:6" ht="30" customHeight="1">
      <c r="A13" s="10" t="s">
        <v>41</v>
      </c>
      <c r="B13" s="10" t="s">
        <v>67</v>
      </c>
      <c r="C13" s="10" t="s">
        <v>43</v>
      </c>
      <c r="D13" s="10" t="s">
        <v>44</v>
      </c>
      <c r="E13" s="4"/>
    </row>
    <row r="14" spans="1:6" ht="40" customHeight="1">
      <c r="A14" s="11" t="s">
        <v>68</v>
      </c>
      <c r="B14" s="12">
        <v>13000</v>
      </c>
      <c r="C14" s="13" t="s">
        <v>69</v>
      </c>
      <c r="D14" s="14" t="str">
        <f>IF(AND(B14&lt;&gt;"",B14&lt;&gt;C14),"£42,000 minus £12,570 = £29,430. This is the amount subject to both Class 4 and Class 1 NIC rates.","")</f>
        <v>£42,000 minus £12,570 = £29,430. This is the amount subject to both Class 4 and Class 1 NIC rates.</v>
      </c>
      <c r="E14" s="4"/>
    </row>
    <row r="15" spans="1:6" ht="40" customHeight="1">
      <c r="A15" s="11" t="s">
        <v>70</v>
      </c>
      <c r="B15" s="12"/>
      <c r="C15" s="13" t="s">
        <v>71</v>
      </c>
      <c r="D15" s="14" t="str">
        <f>IF(AND(B15&lt;&gt;"",B15&lt;&gt;C15),"The Class 4 NIC rate on profits between £12,570 and £50,270 in 2024/25 is 6%.","")</f>
        <v/>
      </c>
      <c r="E15" s="4"/>
    </row>
    <row r="16" spans="1:6" ht="40" customHeight="1">
      <c r="A16" s="11" t="s">
        <v>72</v>
      </c>
      <c r="B16" s="12"/>
      <c r="C16" s="13" t="s">
        <v>73</v>
      </c>
      <c r="D16" s="14" t="str">
        <f>IF(AND(B16&lt;&gt;"",B16&lt;&gt;C16),"£29,430 x 0.06 = £1,765.80. Rounded to nearest pound = £1,766. This is what Marco paid under Self Assessment.","")</f>
        <v/>
      </c>
      <c r="E16" s="4"/>
    </row>
    <row r="17" spans="1:5" ht="40" customHeight="1">
      <c r="A17" s="11" t="s">
        <v>74</v>
      </c>
      <c r="B17" s="12"/>
      <c r="C17" s="13" t="s">
        <v>75</v>
      </c>
      <c r="D17" s="14" t="str">
        <f>IF(AND(B17&lt;&gt;"",B17&lt;&gt;C17),"The Class 1 primary NIC rate on earnings between £12,570 and £50,270 in 2024/25 is 8% (reduced from 12% in 2022/23).","")</f>
        <v/>
      </c>
      <c r="E17" s="4"/>
    </row>
    <row r="18" spans="1:5" ht="40" customHeight="1">
      <c r="A18" s="11" t="s">
        <v>76</v>
      </c>
      <c r="B18" s="12"/>
      <c r="C18" s="13" t="s">
        <v>77</v>
      </c>
      <c r="D18" s="14" t="str">
        <f>IF(AND(B18&lt;&gt;"",B18&lt;&gt;C18),"£29,430 x 0.08 = £2,354.40. Rounded to nearest pound = £2,354. This is the correct NIC Marco should have paid.","")</f>
        <v/>
      </c>
      <c r="E18" s="4"/>
    </row>
    <row r="19" spans="1:5" ht="40" customHeight="1">
      <c r="A19" s="11" t="s">
        <v>78</v>
      </c>
      <c r="B19" s="12"/>
      <c r="C19" s="13" t="s">
        <v>79</v>
      </c>
      <c r="D19" s="14" t="str">
        <f>IF(AND(B19&lt;&gt;"",B19&lt;&gt;C19),"£2,354 minus £1,766 = £588. Marco owes this additional amount because Class 1 primary (8%) exceeds Class 4 (6%) on the same earnings.","")</f>
        <v/>
      </c>
      <c r="E19" s="4"/>
    </row>
    <row r="20" spans="1:5" ht="40" customHeight="1">
      <c r="A20" s="11" t="s">
        <v>80</v>
      </c>
      <c r="B20" s="12"/>
      <c r="C20" s="13" t="s">
        <v>81</v>
      </c>
      <c r="D20" s="14" t="str">
        <f>IF(AND(B20&lt;&gt;"",B20&lt;&gt;C20),"In 2024/25 the employer secondary threshold was £9,100 per year (it reduced to £5,000 from April 2025 onwards).","")</f>
        <v/>
      </c>
      <c r="E20" s="4"/>
    </row>
    <row r="21" spans="1:5" ht="40" customHeight="1">
      <c r="A21" s="11" t="s">
        <v>82</v>
      </c>
      <c r="B21" s="12"/>
      <c r="C21" s="13" t="s">
        <v>83</v>
      </c>
      <c r="D21" s="14" t="str">
        <f>IF(AND(B21&lt;&gt;"",B21&lt;&gt;C21),"£42,000 minus £9,100 = £32,900. Employer NIC is calculated on this amount.","")</f>
        <v/>
      </c>
      <c r="E21" s="4"/>
    </row>
    <row r="22" spans="1:5" ht="40" customHeight="1">
      <c r="A22" s="11" t="s">
        <v>84</v>
      </c>
      <c r="B22" s="12"/>
      <c r="C22" s="13" t="s">
        <v>85</v>
      </c>
      <c r="D22" s="14" t="str">
        <f>IF(AND(B22&lt;&gt;"",B22&lt;&gt;C22),"The employer secondary NIC rate in 2024/25 was 13.8%. This increased to 15% from April 2025.","")</f>
        <v/>
      </c>
      <c r="E22" s="4"/>
    </row>
    <row r="23" spans="1:5" ht="40" customHeight="1">
      <c r="A23" s="11" t="s">
        <v>86</v>
      </c>
      <c r="B23" s="12"/>
      <c r="C23" s="13" t="s">
        <v>87</v>
      </c>
      <c r="D23" s="14" t="str">
        <f>IF(AND(B23&lt;&gt;"",B23&lt;&gt;C23),"£32,900 x 0.138 = £4,540.20. Rounded = £4,540. This employer NIC was never paid and is now a backdated liability.","")</f>
        <v/>
      </c>
      <c r="E23" s="4"/>
    </row>
    <row r="24" spans="1:5" ht="40" customHeight="1">
      <c r="A24" s="11" t="s">
        <v>88</v>
      </c>
      <c r="B24" s="12"/>
      <c r="C24" s="13" t="s">
        <v>89</v>
      </c>
      <c r="D24" s="14" t="str">
        <f>IF(AND(B24&lt;&gt;"",B24&lt;&gt;C24),"£588 (Marco's additional employee NIC) plus £4,540 (Brightwall's employer NIC) = £5,128 total additional NIC cost.","")</f>
        <v/>
      </c>
      <c r="E24" s="4"/>
    </row>
    <row r="25" spans="1:5" ht="40" customHeight="1">
      <c r="A25" s="11" t="s">
        <v>90</v>
      </c>
      <c r="B25" s="12"/>
      <c r="C25" s="13" t="s">
        <v>46</v>
      </c>
      <c r="D25" s="14" t="str">
        <f>IF(AND(B25&lt;&gt;"",B25&lt;&gt;C25),"Employees face stricter expense rules. Marco's daily travel to a fixed workplace is not allowable for employees. Self-employed expense deductions he claimed must be reversed.","")</f>
        <v/>
      </c>
      <c r="E25" s="4"/>
    </row>
    <row r="26" spans="1:5">
      <c r="A26" s="4"/>
      <c r="B26" s="4"/>
      <c r="C26" s="4"/>
      <c r="D26" s="4"/>
      <c r="E26" s="4"/>
    </row>
    <row r="27" spans="1:5" ht="18" customHeight="1">
      <c r="A27" s="23" t="s">
        <v>91</v>
      </c>
      <c r="B27" s="22"/>
      <c r="C27" s="22"/>
      <c r="D27" s="22"/>
      <c r="E27" s="22"/>
    </row>
  </sheetData>
  <mergeCells count="2">
    <mergeCell ref="A1:E1"/>
    <mergeCell ref="A27:E27"/>
  </mergeCells>
  <conditionalFormatting sqref="B14:B25">
    <cfRule type="expression" dxfId="1" priority="1">
      <formula>AND(B14&lt;&gt;"",B14=C14)</formula>
    </cfRule>
    <cfRule type="expression" dxfId="0" priority="2">
      <formula>AND(B14&lt;&gt;"",B14&lt;&gt;C14)</formula>
    </cfRule>
  </conditionalFormatting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27"/>
  <sheetViews>
    <sheetView workbookViewId="0"/>
  </sheetViews>
  <sheetFormatPr baseColWidth="10" defaultColWidth="8.83203125" defaultRowHeight="15"/>
  <sheetData>
    <row r="1" spans="1:2" ht="26" customHeight="1">
      <c r="A1" s="21" t="s">
        <v>92</v>
      </c>
      <c r="B1" s="22"/>
    </row>
    <row r="2" spans="1:2">
      <c r="A2" s="4"/>
      <c r="B2" s="4"/>
    </row>
    <row r="3" spans="1:2">
      <c r="A3" s="9" t="s">
        <v>93</v>
      </c>
      <c r="B3" s="4"/>
    </row>
    <row r="4" spans="1:2">
      <c r="A4" s="4" t="s">
        <v>45</v>
      </c>
      <c r="B4" s="4" t="s">
        <v>46</v>
      </c>
    </row>
    <row r="5" spans="1:2">
      <c r="A5" s="4" t="s">
        <v>47</v>
      </c>
      <c r="B5" s="4" t="s">
        <v>46</v>
      </c>
    </row>
    <row r="6" spans="1:2">
      <c r="A6" s="4" t="s">
        <v>48</v>
      </c>
      <c r="B6" s="4" t="s">
        <v>46</v>
      </c>
    </row>
    <row r="7" spans="1:2">
      <c r="A7" s="4" t="s">
        <v>49</v>
      </c>
      <c r="B7" s="4" t="s">
        <v>50</v>
      </c>
    </row>
    <row r="8" spans="1:2">
      <c r="A8" s="4" t="s">
        <v>51</v>
      </c>
      <c r="B8" s="4" t="s">
        <v>50</v>
      </c>
    </row>
    <row r="9" spans="1:2">
      <c r="A9" s="4" t="s">
        <v>52</v>
      </c>
      <c r="B9" s="4" t="s">
        <v>50</v>
      </c>
    </row>
    <row r="10" spans="1:2">
      <c r="A10" s="4" t="s">
        <v>53</v>
      </c>
      <c r="B10" s="4" t="s">
        <v>50</v>
      </c>
    </row>
    <row r="11" spans="1:2">
      <c r="A11" s="4" t="s">
        <v>54</v>
      </c>
      <c r="B11" s="4" t="s">
        <v>50</v>
      </c>
    </row>
    <row r="12" spans="1:2">
      <c r="A12" s="4" t="s">
        <v>55</v>
      </c>
      <c r="B12" s="4" t="s">
        <v>50</v>
      </c>
    </row>
    <row r="13" spans="1:2">
      <c r="A13" s="4" t="s">
        <v>56</v>
      </c>
      <c r="B13" s="4" t="s">
        <v>57</v>
      </c>
    </row>
    <row r="14" spans="1:2">
      <c r="A14" s="4"/>
      <c r="B14" s="4"/>
    </row>
    <row r="15" spans="1:2">
      <c r="A15" s="9" t="s">
        <v>94</v>
      </c>
      <c r="B15" s="4"/>
    </row>
    <row r="16" spans="1:2">
      <c r="A16" s="4" t="s">
        <v>68</v>
      </c>
      <c r="B16" s="4" t="s">
        <v>69</v>
      </c>
    </row>
    <row r="17" spans="1:2">
      <c r="A17" s="4" t="s">
        <v>70</v>
      </c>
      <c r="B17" s="4" t="s">
        <v>71</v>
      </c>
    </row>
    <row r="18" spans="1:2">
      <c r="A18" s="4" t="s">
        <v>72</v>
      </c>
      <c r="B18" s="4" t="s">
        <v>73</v>
      </c>
    </row>
    <row r="19" spans="1:2">
      <c r="A19" s="4" t="s">
        <v>74</v>
      </c>
      <c r="B19" s="4" t="s">
        <v>75</v>
      </c>
    </row>
    <row r="20" spans="1:2">
      <c r="A20" s="4" t="s">
        <v>76</v>
      </c>
      <c r="B20" s="4" t="s">
        <v>77</v>
      </c>
    </row>
    <row r="21" spans="1:2">
      <c r="A21" s="4" t="s">
        <v>78</v>
      </c>
      <c r="B21" s="4" t="s">
        <v>79</v>
      </c>
    </row>
    <row r="22" spans="1:2">
      <c r="A22" s="4" t="s">
        <v>80</v>
      </c>
      <c r="B22" s="4" t="s">
        <v>81</v>
      </c>
    </row>
    <row r="23" spans="1:2">
      <c r="A23" s="4" t="s">
        <v>82</v>
      </c>
      <c r="B23" s="4" t="s">
        <v>83</v>
      </c>
    </row>
    <row r="24" spans="1:2">
      <c r="A24" s="4" t="s">
        <v>84</v>
      </c>
      <c r="B24" s="4" t="s">
        <v>85</v>
      </c>
    </row>
    <row r="25" spans="1:2">
      <c r="A25" s="4" t="s">
        <v>86</v>
      </c>
      <c r="B25" s="4" t="s">
        <v>87</v>
      </c>
    </row>
    <row r="26" spans="1:2">
      <c r="A26" s="4" t="s">
        <v>88</v>
      </c>
      <c r="B26" s="4" t="s">
        <v>89</v>
      </c>
    </row>
    <row r="27" spans="1:2">
      <c r="A27" s="4" t="s">
        <v>90</v>
      </c>
      <c r="B27" s="4" t="s">
        <v>46</v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Start Here</vt:lpstr>
      <vt:lpstr>Instructions</vt:lpstr>
      <vt:lpstr>Scenario A - Status Factors</vt:lpstr>
      <vt:lpstr>Scenario B - NIC Consequences</vt:lpstr>
      <vt:lpstr>Answers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zazentax</dc:creator>
  <cp:keywords/>
  <dc:description/>
  <cp:lastModifiedBy>Gerda Teiserskyte</cp:lastModifiedBy>
  <dcterms:created xsi:type="dcterms:W3CDTF">2026-06-13T17:54:10Z</dcterms:created>
  <dcterms:modified xsi:type="dcterms:W3CDTF">2026-07-29T18:54:27Z</dcterms:modified>
  <cp:category/>
</cp:coreProperties>
</file>