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onthly" sheetId="2" state="visible" r:id="rId2"/>
    <sheet xmlns:r="http://schemas.openxmlformats.org/officeDocument/2006/relationships" name="Year and VAT" sheetId="3" state="visible" r:id="rId3"/>
    <sheet xmlns:r="http://schemas.openxmlformats.org/officeDocument/2006/relationships" name="Charts" sheetId="4" state="visible" r:id="rId4"/>
  </sheets>
  <definedNames/>
  <calcPr calcId="124519" fullCalcOnLoad="1"/>
</workbook>
</file>

<file path=xl/styles.xml><?xml version="1.0" encoding="utf-8"?>
<styleSheet xmlns="http://schemas.openxmlformats.org/spreadsheetml/2006/main">
  <numFmts count="4">
    <numFmt numFmtId="164" formatCode="0.0%"/>
    <numFmt numFmtId="165" formatCode="mmm yyyy"/>
    <numFmt numFmtId="166" formatCode="£#,##0.00"/>
    <numFmt numFmtId="167" formatCode="£#,##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1F2A37"/>
      <sz val="10"/>
    </font>
    <font>
      <name val="Calibri"/>
      <b val="1"/>
      <color rgb="00FFFFFF"/>
      <sz val="11"/>
    </font>
    <font>
      <name val="Calibri"/>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FFF6DC"/>
      </patternFill>
    </fill>
    <fill>
      <patternFill patternType="solid">
        <fgColor rgb="001F2A37"/>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0" pivotButton="0" quotePrefix="0" xfId="0"/>
    <xf numFmtId="164" fontId="6" fillId="2" borderId="1" pivotButton="0" quotePrefix="0" xfId="0"/>
    <xf numFmtId="0" fontId="7" fillId="3" borderId="0" applyAlignment="1" pivotButton="0" quotePrefix="0" xfId="0">
      <alignment vertical="center" wrapText="1"/>
    </xf>
    <xf numFmtId="165" fontId="8" fillId="2" borderId="1" pivotButton="0" quotePrefix="0" xfId="0"/>
    <xf numFmtId="166" fontId="8" fillId="2" borderId="1" pivotButton="0" quotePrefix="0" xfId="0"/>
    <xf numFmtId="166" fontId="8" fillId="4" borderId="1" pivotButton="0" quotePrefix="0" xfId="0"/>
    <xf numFmtId="164" fontId="8" fillId="4" borderId="1" pivotButton="0" quotePrefix="0" xfId="0"/>
    <xf numFmtId="0" fontId="7" fillId="3" borderId="0" pivotButton="0" quotePrefix="0" xfId="0"/>
    <xf numFmtId="0" fontId="0" fillId="3" borderId="0" pivotButton="0" quotePrefix="0" xfId="0"/>
    <xf numFmtId="0" fontId="8" fillId="0" borderId="0" pivotButton="0" quotePrefix="0" xfId="0"/>
    <xf numFmtId="167" fontId="6" fillId="4" borderId="1" pivotButton="0" quotePrefix="0" xfId="0"/>
    <xf numFmtId="0" fontId="3" fillId="0" borderId="0" applyAlignment="1" pivotButton="0" quotePrefix="0" xfId="0">
      <alignment vertical="center" wrapText="1"/>
    </xf>
    <xf numFmtId="167" fontId="9" fillId="4" borderId="1" pivotButton="0" quotePrefix="0" xfId="0"/>
    <xf numFmtId="164" fontId="6" fillId="4" borderId="1" pivotButton="0" quotePrefix="0" xfId="0"/>
    <xf numFmtId="0" fontId="6" fillId="0" borderId="1" pivotButton="0" quotePrefix="0" xfId="0"/>
    <xf numFmtId="0" fontId="6" fillId="4" borderId="1" pivotButton="0" quotePrefix="0" xfId="0"/>
    <xf numFmtId="167" fontId="8" fillId="4" borderId="1" pivotButton="0" quotePrefix="0" xfId="0"/>
    <xf numFmtId="0" fontId="10" fillId="0" borderId="0" pivotButton="0" quotePrefix="0" xfId="0"/>
  </cellXfs>
  <cellStyles count="1">
    <cellStyle name="Normal" xfId="0" builtinId="0" hidden="0"/>
  </cellStyles>
  <dxfs count="1">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Turnover and net profit by month</a:t>
            </a:r>
          </a:p>
        </rich>
      </tx>
    </title>
    <plotArea>
      <barChart>
        <barDir val="col"/>
        <grouping val="clustered"/>
        <ser>
          <idx val="0"/>
          <order val="0"/>
          <tx>
            <strRef>
              <f>'Monthly'!L6</f>
            </strRef>
          </tx>
          <spPr>
            <a:ln xmlns:a="http://schemas.openxmlformats.org/drawingml/2006/main">
              <a:prstDash val="solid"/>
            </a:ln>
          </spPr>
          <cat>
            <numRef>
              <f>'Monthly'!$A$7:$A$18</f>
            </numRef>
          </cat>
          <val>
            <numRef>
              <f>'Monthly'!$L$7:$L$18</f>
            </numRef>
          </val>
        </ser>
        <gapWidth val="150"/>
        <axId val="10"/>
        <axId val="100"/>
      </barChart>
      <lineChart>
        <grouping val="standard"/>
        <ser>
          <idx val="1"/>
          <order val="1"/>
          <tx>
            <strRef>
              <f>'Monthly'!P6</f>
            </strRef>
          </tx>
          <spPr>
            <a:ln xmlns:a="http://schemas.openxmlformats.org/drawingml/2006/main">
              <a:prstDash val="solid"/>
            </a:ln>
          </spPr>
          <marker>
            <symbol val="none"/>
            <spPr>
              <a:ln xmlns:a="http://schemas.openxmlformats.org/drawingml/2006/main">
                <a:prstDash val="solid"/>
              </a:ln>
            </spPr>
          </marker>
          <val>
            <numRef>
              <f>'Monthly'!$P$7:$P$18</f>
            </numRef>
          </val>
        </ser>
        <axId val="10"/>
        <axId val="200"/>
      </line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valAx>
        <axId val="200"/>
        <scaling>
          <orientation val="minMax"/>
        </scaling>
        <axPos val="l"/>
        <majorGridlines/>
        <majorTickMark val="none"/>
        <minorTickMark val="none"/>
        <crossAx val="10"/>
        <crosses val="max"/>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Fee load, month by month</a:t>
            </a:r>
          </a:p>
        </rich>
      </tx>
    </title>
    <plotArea>
      <lineChart>
        <grouping val="standard"/>
        <ser>
          <idx val="0"/>
          <order val="0"/>
          <tx>
            <strRef>
              <f>'Monthly'!N6</f>
            </strRef>
          </tx>
          <spPr>
            <a:ln xmlns:a="http://schemas.openxmlformats.org/drawingml/2006/main">
              <a:prstDash val="solid"/>
            </a:ln>
          </spPr>
          <marker>
            <symbol val="none"/>
            <spPr>
              <a:ln xmlns:a="http://schemas.openxmlformats.org/drawingml/2006/main">
                <a:prstDash val="solid"/>
              </a:ln>
            </spPr>
          </marker>
          <cat>
            <numRef>
              <f>'Monthly'!$A$7:$A$18</f>
            </numRef>
          </cat>
          <val>
            <numRef>
              <f>'Monthly'!$N$7:$N$18</f>
            </numRef>
          </val>
        </ser>
        <axId val="10"/>
        <axId val="100"/>
      </lineChart>
      <catAx>
        <axId val="10"/>
        <scaling>
          <orientation val="minMax"/>
        </scaling>
        <axPos val="l"/>
        <majorTickMark val="none"/>
        <minorTickMark val="none"/>
        <crossAx val="100"/>
        <lblOffset val="100"/>
      </catAx>
      <valAx>
        <axId val="100"/>
        <scaling>
          <orientation val="minMax"/>
        </scaling>
        <axPos val="l"/>
        <majorGridlines/>
        <numFmt formatCode="0%" sourceLinked="0"/>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4</row>
      <rowOff>0</rowOff>
    </from>
    <ext cx="10800000" cy="30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22</row>
      <rowOff>0</rowOff>
    </from>
    <ext cx="10800000" cy="306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3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Amazon Bookkeeping Template</t>
        </is>
      </c>
    </row>
    <row r="3">
      <c r="A3" s="3" t="inlineStr">
        <is>
          <t>Twelve months of settlements, one profit and loss account, four VAT quarters.</t>
        </is>
      </c>
    </row>
    <row r="5">
      <c r="B5" s="4" t="inlineStr">
        <is>
          <t>Start from gross, always</t>
        </is>
      </c>
    </row>
    <row r="6" ht="60" customHeight="1">
      <c r="B6" s="5" t="inlineStr">
        <is>
          <t>The single most common mistake in Amazon bookkeeping is recording the deposit. It understates turnover by every fee, refund and reserve movement inside it, which means your accounts are wrong, your fee costs do not exist, and your rolling twelve-month figure for the VAT threshold is far lower than the real one.</t>
        </is>
      </c>
    </row>
    <row r="8" ht="30" customHeight="1">
      <c r="B8" s="5" t="inlineStr">
        <is>
          <t>Every row here starts from what buyers paid and works down. That is more typing and it is the only version that produces a usable set of accounts.</t>
        </is>
      </c>
    </row>
    <row r="10">
      <c r="B10" s="4" t="inlineStr">
        <is>
          <t>What goes in each column</t>
        </is>
      </c>
    </row>
    <row r="11" ht="15" customHeight="1">
      <c r="B11" s="5" t="inlineStr">
        <is>
          <t>1.  Gross product sales: the price the buyer paid, before anything is deducted.</t>
        </is>
      </c>
    </row>
    <row r="13" ht="30" customHeight="1">
      <c r="B13" s="5" t="inlineStr">
        <is>
          <t>2.  Shipping income: what buyers paid for delivery. It is turnover and it counts towards the threshold.</t>
        </is>
      </c>
    </row>
    <row r="15" ht="15" customHeight="1">
      <c r="B15" s="5" t="inlineStr">
        <is>
          <t>3.  Refunds: the value refunded in the month, whenever the original sale happened.</t>
        </is>
      </c>
    </row>
    <row r="17" ht="30" customHeight="1">
      <c r="B17" s="5" t="inlineStr">
        <is>
          <t>4.  The four fee columns: referral, FBA, storage and advertising, taken from the settlement reports.</t>
        </is>
      </c>
    </row>
    <row r="19" ht="30" customHeight="1">
      <c r="B19" s="5" t="inlineStr">
        <is>
          <t>5.  Cost of sales: what the goods you SOLD cost you. Opening stock plus purchases less closing stock, not what you spent on stock that month.</t>
        </is>
      </c>
    </row>
    <row r="21">
      <c r="B21" s="4" t="inlineStr">
        <is>
          <t>The two things the summary is for</t>
        </is>
      </c>
    </row>
    <row r="22" ht="30" customHeight="1">
      <c r="B22" s="5" t="inlineStr">
        <is>
          <t>Fee load as a percentage, month by month. It creeps. A catalogue that shifts towards heavier or cheaper products pays more in fees for the same revenue, and nothing announces it.</t>
        </is>
      </c>
    </row>
    <row r="24" ht="30" customHeight="1">
      <c r="B24" s="5" t="inlineStr">
        <is>
          <t>Rolling twelve-month turnover, for the threshold. Measured on gross sales plus shipping income, which is the figure HMRC cares about and not the one in your bank.</t>
        </is>
      </c>
    </row>
    <row r="26">
      <c r="B26" s="4" t="inlineStr">
        <is>
          <t>The VAT sheet</t>
        </is>
      </c>
    </row>
    <row r="27" ht="60" customHeight="1">
      <c r="B27" s="5" t="inlineStr">
        <is>
          <t>Four quarters of output and input VAT, worked from the same monthly rows. It assumes everything is standard-rated and sold in the UK, which covers most sellers and not all of them. If you sell into the EU through the One Stop Shop, or hold stock abroad, this sheet is not enough on its own.</t>
        </is>
      </c>
    </row>
    <row r="29">
      <c r="B29" s="4" t="inlineStr">
        <is>
          <t>About the example</t>
        </is>
      </c>
    </row>
    <row r="30" ht="60" customHeight="1">
      <c r="B30" s="5" t="inlineStr">
        <is>
          <t>It opens on a business turning over about £696,000 net of VAT and keeping around two and a half per cent of it. That is a real shape for Amazon: a large top line, a fee load over half of turnover, and a net margin thin enough that a couple of points either way decides whether the year worked.</t>
        </is>
      </c>
    </row>
    <row r="32" ht="30" customHeight="1">
      <c r="B32" s="5" t="inlineStr">
        <is>
          <t>It is also why the fee load column matters more here than in most businesses. At this margin, a fee load drifting up by two points wipes out the profit entirely.</t>
        </is>
      </c>
    </row>
    <row r="34">
      <c r="B34" s="4" t="inlineStr">
        <is>
          <t>General information</t>
        </is>
      </c>
    </row>
    <row r="35" ht="30" customHeight="1">
      <c r="B35"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18"/>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13" customWidth="1" min="2" max="2"/>
    <col width="13" customWidth="1" min="3" max="3"/>
    <col width="12" customWidth="1" min="4" max="4"/>
    <col width="12" customWidth="1" min="5" max="5"/>
    <col width="11" customWidth="1" min="6" max="6"/>
    <col width="10" customWidth="1" min="7" max="7"/>
    <col width="12" customWidth="1" min="8" max="8"/>
    <col width="12" customWidth="1" min="9" max="9"/>
    <col width="11" customWidth="1" min="10" max="10"/>
    <col width="12" customWidth="1" min="11" max="11"/>
    <col width="13" customWidth="1" min="12" max="12"/>
    <col width="13" customWidth="1" min="13" max="13"/>
    <col width="10" customWidth="1" min="14" max="14"/>
    <col width="12" customWidth="1" min="15" max="15"/>
    <col width="12" customWidth="1" min="16" max="16"/>
    <col width="14" customWidth="1" min="17" max="17"/>
  </cols>
  <sheetData>
    <row r="1">
      <c r="A1" s="1" t="inlineStr">
        <is>
          <t>ZAZEN TAX</t>
        </is>
      </c>
    </row>
    <row r="2">
      <c r="A2" s="2" t="inlineStr">
        <is>
          <t>One row a month</t>
        </is>
      </c>
    </row>
    <row r="4">
      <c r="A4" s="6" t="inlineStr">
        <is>
          <t>VAT rate</t>
        </is>
      </c>
      <c r="B4" s="7" t="n">
        <v>0.2</v>
      </c>
      <c r="C4" s="3" t="inlineStr">
        <is>
          <t>20% if registered, 0% if not. Everything to the right of the yellow block is net of VAT, because a profit and loss account is.</t>
        </is>
      </c>
    </row>
    <row r="5">
      <c r="A5" s="3" t="inlineStr">
        <is>
          <t>Yellow is yours, grey is worked out. Enter sales including VAT and fees as Amazon reports them, net.</t>
        </is>
      </c>
    </row>
    <row r="6" ht="28" customHeight="1">
      <c r="A6" s="8" t="inlineStr">
        <is>
          <t>Month</t>
        </is>
      </c>
      <c r="B6" s="8" t="inlineStr">
        <is>
          <t>Gross sales inc VAT</t>
        </is>
      </c>
      <c r="C6" s="8" t="inlineStr">
        <is>
          <t>Shipping income inc VAT</t>
        </is>
      </c>
      <c r="D6" s="8" t="inlineStr">
        <is>
          <t>Refunds inc VAT</t>
        </is>
      </c>
      <c r="E6" s="8" t="inlineStr">
        <is>
          <t>Referral fees</t>
        </is>
      </c>
      <c r="F6" s="8" t="inlineStr">
        <is>
          <t>FBA fees</t>
        </is>
      </c>
      <c r="G6" s="8" t="inlineStr">
        <is>
          <t>Storage</t>
        </is>
      </c>
      <c r="H6" s="8" t="inlineStr">
        <is>
          <t>Advertising</t>
        </is>
      </c>
      <c r="I6" s="8" t="inlineStr">
        <is>
          <t>Cost of sales</t>
        </is>
      </c>
      <c r="J6" s="8" t="inlineStr">
        <is>
          <t>Overheads</t>
        </is>
      </c>
      <c r="K6" s="8" t="inlineStr">
        <is>
          <t>VAT on sales</t>
        </is>
      </c>
      <c r="L6" s="8" t="inlineStr">
        <is>
          <t>Turnover ex VAT</t>
        </is>
      </c>
      <c r="M6" s="8" t="inlineStr">
        <is>
          <t>Total Amazon fees</t>
        </is>
      </c>
      <c r="N6" s="8" t="inlineStr">
        <is>
          <t>Fee load</t>
        </is>
      </c>
      <c r="O6" s="8" t="inlineStr">
        <is>
          <t>Gross profit</t>
        </is>
      </c>
      <c r="P6" s="8" t="inlineStr">
        <is>
          <t>Net profit</t>
        </is>
      </c>
      <c r="Q6" s="8" t="inlineStr">
        <is>
          <t>Rolling 12m turnover</t>
        </is>
      </c>
    </row>
    <row r="7">
      <c r="A7" s="9" t="inlineStr">
        <is>
          <t>2025-08-01</t>
        </is>
      </c>
      <c r="B7" s="10" t="n">
        <v>58200</v>
      </c>
      <c r="C7" s="10" t="n">
        <v>2386.2</v>
      </c>
      <c r="D7" s="10" t="n">
        <v>2735.4</v>
      </c>
      <c r="E7" s="10" t="n">
        <v>8730</v>
      </c>
      <c r="F7" s="10" t="n">
        <v>7507.8</v>
      </c>
      <c r="G7" s="10" t="n">
        <v>980</v>
      </c>
      <c r="H7" s="10" t="n">
        <v>7507.8</v>
      </c>
      <c r="I7" s="10" t="n">
        <v>19497</v>
      </c>
      <c r="J7" s="10" t="n">
        <v>2000</v>
      </c>
      <c r="K7" s="11">
        <f>IF($B7="","",IFERROR(($B7+$C7-$D7)*$B$4/(1+$B$4),0))</f>
        <v/>
      </c>
      <c r="L7" s="11">
        <f>IF($B7="","",($B7+$C7-$D7)-(IFERROR(($B7+$C7-$D7)*$B$4/(1+$B$4),0)))</f>
        <v/>
      </c>
      <c r="M7" s="11">
        <f>IF($B7="","",$E7+$F7+$G7+$H7)</f>
        <v/>
      </c>
      <c r="N7" s="12">
        <f>IF($B7="","",IFERROR(($E7+$F7+$G7+$H7)/(($B7+$C7-$D7)-(IFERROR(($B7+$C7-$D7)*$B$4/(1+$B$4),0))),""))</f>
        <v/>
      </c>
      <c r="O7" s="11">
        <f>IF($B7="","",(($B7+$C7-$D7)-(IFERROR(($B7+$C7-$D7)*$B$4/(1+$B$4),0)))-$I7)</f>
        <v/>
      </c>
      <c r="P7" s="11">
        <f>IF($B7="","",(($B7+$C7-$D7)-(IFERROR(($B7+$C7-$D7)*$B$4/(1+$B$4),0)))-$I7-($E7+$F7+$G7+$H7)-$J7)</f>
        <v/>
      </c>
      <c r="Q7" s="11">
        <f>IF(COUNT($B$7:$B7)&lt;12,"",SUM(OFFSET($L$7,COUNT($B$7:$B7)-12,0,12,1)))</f>
        <v/>
      </c>
    </row>
    <row r="8">
      <c r="A8" s="9" t="inlineStr">
        <is>
          <t>2025-09-01</t>
        </is>
      </c>
      <c r="B8" s="10" t="n">
        <v>61400</v>
      </c>
      <c r="C8" s="10" t="n">
        <v>2517.4</v>
      </c>
      <c r="D8" s="10" t="n">
        <v>2885.8</v>
      </c>
      <c r="E8" s="10" t="n">
        <v>9210</v>
      </c>
      <c r="F8" s="10" t="n">
        <v>7920.6</v>
      </c>
      <c r="G8" s="10" t="n">
        <v>1120</v>
      </c>
      <c r="H8" s="10" t="n">
        <v>7982</v>
      </c>
      <c r="I8" s="10" t="n">
        <v>20630.4</v>
      </c>
      <c r="J8" s="10" t="n">
        <v>2000</v>
      </c>
      <c r="K8" s="11">
        <f>IF($B8="","",IFERROR(($B8+$C8-$D8)*$B$4/(1+$B$4),0))</f>
        <v/>
      </c>
      <c r="L8" s="11">
        <f>IF($B8="","",($B8+$C8-$D8)-(IFERROR(($B8+$C8-$D8)*$B$4/(1+$B$4),0)))</f>
        <v/>
      </c>
      <c r="M8" s="11">
        <f>IF($B8="","",$E8+$F8+$G8+$H8)</f>
        <v/>
      </c>
      <c r="N8" s="12">
        <f>IF($B8="","",IFERROR(($E8+$F8+$G8+$H8)/(($B8+$C8-$D8)-(IFERROR(($B8+$C8-$D8)*$B$4/(1+$B$4),0))),""))</f>
        <v/>
      </c>
      <c r="O8" s="11">
        <f>IF($B8="","",(($B8+$C8-$D8)-(IFERROR(($B8+$C8-$D8)*$B$4/(1+$B$4),0)))-$I8)</f>
        <v/>
      </c>
      <c r="P8" s="11">
        <f>IF($B8="","",(($B8+$C8-$D8)-(IFERROR(($B8+$C8-$D8)*$B$4/(1+$B$4),0)))-$I8-($E8+$F8+$G8+$H8)-$J8)</f>
        <v/>
      </c>
      <c r="Q8" s="11">
        <f>IF(COUNT($B$7:$B8)&lt;12,"",SUM(OFFSET($L$7,COUNT($B$7:$B8)-12,0,12,1)))</f>
        <v/>
      </c>
    </row>
    <row r="9">
      <c r="A9" s="9" t="inlineStr">
        <is>
          <t>2025-10-01</t>
        </is>
      </c>
      <c r="B9" s="10" t="n">
        <v>72800</v>
      </c>
      <c r="C9" s="10" t="n">
        <v>2984.8</v>
      </c>
      <c r="D9" s="10" t="n">
        <v>3494.4</v>
      </c>
      <c r="E9" s="10" t="n">
        <v>10920</v>
      </c>
      <c r="F9" s="10" t="n">
        <v>9391.200000000001</v>
      </c>
      <c r="G9" s="10" t="n">
        <v>1480</v>
      </c>
      <c r="H9" s="10" t="n">
        <v>9828</v>
      </c>
      <c r="I9" s="10" t="n">
        <v>24606.4</v>
      </c>
      <c r="J9" s="10" t="n">
        <v>2000</v>
      </c>
      <c r="K9" s="11">
        <f>IF($B9="","",IFERROR(($B9+$C9-$D9)*$B$4/(1+$B$4),0))</f>
        <v/>
      </c>
      <c r="L9" s="11">
        <f>IF($B9="","",($B9+$C9-$D9)-(IFERROR(($B9+$C9-$D9)*$B$4/(1+$B$4),0)))</f>
        <v/>
      </c>
      <c r="M9" s="11">
        <f>IF($B9="","",$E9+$F9+$G9+$H9)</f>
        <v/>
      </c>
      <c r="N9" s="12">
        <f>IF($B9="","",IFERROR(($E9+$F9+$G9+$H9)/(($B9+$C9-$D9)-(IFERROR(($B9+$C9-$D9)*$B$4/(1+$B$4),0))),""))</f>
        <v/>
      </c>
      <c r="O9" s="11">
        <f>IF($B9="","",(($B9+$C9-$D9)-(IFERROR(($B9+$C9-$D9)*$B$4/(1+$B$4),0)))-$I9)</f>
        <v/>
      </c>
      <c r="P9" s="11">
        <f>IF($B9="","",(($B9+$C9-$D9)-(IFERROR(($B9+$C9-$D9)*$B$4/(1+$B$4),0)))-$I9-($E9+$F9+$G9+$H9)-$J9)</f>
        <v/>
      </c>
      <c r="Q9" s="11">
        <f>IF(COUNT($B$7:$B9)&lt;12,"",SUM(OFFSET($L$7,COUNT($B$7:$B9)-12,0,12,1)))</f>
        <v/>
      </c>
    </row>
    <row r="10">
      <c r="A10" s="9" t="inlineStr">
        <is>
          <t>2025-11-01</t>
        </is>
      </c>
      <c r="B10" s="10" t="n">
        <v>96500</v>
      </c>
      <c r="C10" s="10" t="n">
        <v>3956.5</v>
      </c>
      <c r="D10" s="10" t="n">
        <v>4728.5</v>
      </c>
      <c r="E10" s="10" t="n">
        <v>14475</v>
      </c>
      <c r="F10" s="10" t="n">
        <v>12448.5</v>
      </c>
      <c r="G10" s="10" t="n">
        <v>2260</v>
      </c>
      <c r="H10" s="10" t="n">
        <v>13799.5</v>
      </c>
      <c r="I10" s="10" t="n">
        <v>32810</v>
      </c>
      <c r="J10" s="10" t="n">
        <v>2000</v>
      </c>
      <c r="K10" s="11">
        <f>IF($B10="","",IFERROR(($B10+$C10-$D10)*$B$4/(1+$B$4),0))</f>
        <v/>
      </c>
      <c r="L10" s="11">
        <f>IF($B10="","",($B10+$C10-$D10)-(IFERROR(($B10+$C10-$D10)*$B$4/(1+$B$4),0)))</f>
        <v/>
      </c>
      <c r="M10" s="11">
        <f>IF($B10="","",$E10+$F10+$G10+$H10)</f>
        <v/>
      </c>
      <c r="N10" s="12">
        <f>IF($B10="","",IFERROR(($E10+$F10+$G10+$H10)/(($B10+$C10-$D10)-(IFERROR(($B10+$C10-$D10)*$B$4/(1+$B$4),0))),""))</f>
        <v/>
      </c>
      <c r="O10" s="11">
        <f>IF($B10="","",(($B10+$C10-$D10)-(IFERROR(($B10+$C10-$D10)*$B$4/(1+$B$4),0)))-$I10)</f>
        <v/>
      </c>
      <c r="P10" s="11">
        <f>IF($B10="","",(($B10+$C10-$D10)-(IFERROR(($B10+$C10-$D10)*$B$4/(1+$B$4),0)))-$I10-($E10+$F10+$G10+$H10)-$J10)</f>
        <v/>
      </c>
      <c r="Q10" s="11">
        <f>IF(COUNT($B$7:$B10)&lt;12,"",SUM(OFFSET($L$7,COUNT($B$7:$B10)-12,0,12,1)))</f>
        <v/>
      </c>
    </row>
    <row r="11">
      <c r="A11" s="9" t="inlineStr">
        <is>
          <t>2025-12-01</t>
        </is>
      </c>
      <c r="B11" s="10" t="n">
        <v>108200</v>
      </c>
      <c r="C11" s="10" t="n">
        <v>4436.2</v>
      </c>
      <c r="D11" s="10" t="n">
        <v>5410</v>
      </c>
      <c r="E11" s="10" t="n">
        <v>16230</v>
      </c>
      <c r="F11" s="10" t="n">
        <v>13957.8</v>
      </c>
      <c r="G11" s="10" t="n">
        <v>2540</v>
      </c>
      <c r="H11" s="10" t="n">
        <v>15905.4</v>
      </c>
      <c r="I11" s="10" t="n">
        <v>36679.8</v>
      </c>
      <c r="J11" s="10" t="n">
        <v>2000</v>
      </c>
      <c r="K11" s="11">
        <f>IF($B11="","",IFERROR(($B11+$C11-$D11)*$B$4/(1+$B$4),0))</f>
        <v/>
      </c>
      <c r="L11" s="11">
        <f>IF($B11="","",($B11+$C11-$D11)-(IFERROR(($B11+$C11-$D11)*$B$4/(1+$B$4),0)))</f>
        <v/>
      </c>
      <c r="M11" s="11">
        <f>IF($B11="","",$E11+$F11+$G11+$H11)</f>
        <v/>
      </c>
      <c r="N11" s="12">
        <f>IF($B11="","",IFERROR(($E11+$F11+$G11+$H11)/(($B11+$C11-$D11)-(IFERROR(($B11+$C11-$D11)*$B$4/(1+$B$4),0))),""))</f>
        <v/>
      </c>
      <c r="O11" s="11">
        <f>IF($B11="","",(($B11+$C11-$D11)-(IFERROR(($B11+$C11-$D11)*$B$4/(1+$B$4),0)))-$I11)</f>
        <v/>
      </c>
      <c r="P11" s="11">
        <f>IF($B11="","",(($B11+$C11-$D11)-(IFERROR(($B11+$C11-$D11)*$B$4/(1+$B$4),0)))-$I11-($E11+$F11+$G11+$H11)-$J11)</f>
        <v/>
      </c>
      <c r="Q11" s="11">
        <f>IF(COUNT($B$7:$B11)&lt;12,"",SUM(OFFSET($L$7,COUNT($B$7:$B11)-12,0,12,1)))</f>
        <v/>
      </c>
    </row>
    <row r="12">
      <c r="A12" s="9" t="inlineStr">
        <is>
          <t>2026-01-01</t>
        </is>
      </c>
      <c r="B12" s="10" t="n">
        <v>54900</v>
      </c>
      <c r="C12" s="10" t="n">
        <v>2250.9</v>
      </c>
      <c r="D12" s="10" t="n">
        <v>5050.8</v>
      </c>
      <c r="E12" s="10" t="n">
        <v>8235</v>
      </c>
      <c r="F12" s="10" t="n">
        <v>7082.1</v>
      </c>
      <c r="G12" s="10" t="n">
        <v>1180</v>
      </c>
      <c r="H12" s="10" t="n">
        <v>6862.5</v>
      </c>
      <c r="I12" s="10" t="n">
        <v>18830.7</v>
      </c>
      <c r="J12" s="10" t="n">
        <v>2000</v>
      </c>
      <c r="K12" s="11">
        <f>IF($B12="","",IFERROR(($B12+$C12-$D12)*$B$4/(1+$B$4),0))</f>
        <v/>
      </c>
      <c r="L12" s="11">
        <f>IF($B12="","",($B12+$C12-$D12)-(IFERROR(($B12+$C12-$D12)*$B$4/(1+$B$4),0)))</f>
        <v/>
      </c>
      <c r="M12" s="11">
        <f>IF($B12="","",$E12+$F12+$G12+$H12)</f>
        <v/>
      </c>
      <c r="N12" s="12">
        <f>IF($B12="","",IFERROR(($E12+$F12+$G12+$H12)/(($B12+$C12-$D12)-(IFERROR(($B12+$C12-$D12)*$B$4/(1+$B$4),0))),""))</f>
        <v/>
      </c>
      <c r="O12" s="11">
        <f>IF($B12="","",(($B12+$C12-$D12)-(IFERROR(($B12+$C12-$D12)*$B$4/(1+$B$4),0)))-$I12)</f>
        <v/>
      </c>
      <c r="P12" s="11">
        <f>IF($B12="","",(($B12+$C12-$D12)-(IFERROR(($B12+$C12-$D12)*$B$4/(1+$B$4),0)))-$I12-($E12+$F12+$G12+$H12)-$J12)</f>
        <v/>
      </c>
      <c r="Q12" s="11">
        <f>IF(COUNT($B$7:$B12)&lt;12,"",SUM(OFFSET($L$7,COUNT($B$7:$B12)-12,0,12,1)))</f>
        <v/>
      </c>
    </row>
    <row r="13">
      <c r="A13" s="9" t="inlineStr">
        <is>
          <t>2026-02-01</t>
        </is>
      </c>
      <c r="B13" s="10" t="n">
        <v>56800</v>
      </c>
      <c r="C13" s="10" t="n">
        <v>2328.8</v>
      </c>
      <c r="D13" s="10" t="n">
        <v>2726.4</v>
      </c>
      <c r="E13" s="10" t="n">
        <v>8520</v>
      </c>
      <c r="F13" s="10" t="n">
        <v>7327.2</v>
      </c>
      <c r="G13" s="10" t="n">
        <v>1010</v>
      </c>
      <c r="H13" s="10" t="n">
        <v>7213.6</v>
      </c>
      <c r="I13" s="10" t="n">
        <v>19596</v>
      </c>
      <c r="J13" s="10" t="n">
        <v>2000</v>
      </c>
      <c r="K13" s="11">
        <f>IF($B13="","",IFERROR(($B13+$C13-$D13)*$B$4/(1+$B$4),0))</f>
        <v/>
      </c>
      <c r="L13" s="11">
        <f>IF($B13="","",($B13+$C13-$D13)-(IFERROR(($B13+$C13-$D13)*$B$4/(1+$B$4),0)))</f>
        <v/>
      </c>
      <c r="M13" s="11">
        <f>IF($B13="","",$E13+$F13+$G13+$H13)</f>
        <v/>
      </c>
      <c r="N13" s="12">
        <f>IF($B13="","",IFERROR(($E13+$F13+$G13+$H13)/(($B13+$C13-$D13)-(IFERROR(($B13+$C13-$D13)*$B$4/(1+$B$4),0))),""))</f>
        <v/>
      </c>
      <c r="O13" s="11">
        <f>IF($B13="","",(($B13+$C13-$D13)-(IFERROR(($B13+$C13-$D13)*$B$4/(1+$B$4),0)))-$I13)</f>
        <v/>
      </c>
      <c r="P13" s="11">
        <f>IF($B13="","",(($B13+$C13-$D13)-(IFERROR(($B13+$C13-$D13)*$B$4/(1+$B$4),0)))-$I13-($E13+$F13+$G13+$H13)-$J13)</f>
        <v/>
      </c>
      <c r="Q13" s="11">
        <f>IF(COUNT($B$7:$B13)&lt;12,"",SUM(OFFSET($L$7,COUNT($B$7:$B13)-12,0,12,1)))</f>
        <v/>
      </c>
    </row>
    <row r="14">
      <c r="A14" s="9" t="inlineStr">
        <is>
          <t>2026-03-01</t>
        </is>
      </c>
      <c r="B14" s="10" t="n">
        <v>64300</v>
      </c>
      <c r="C14" s="10" t="n">
        <v>2636.3</v>
      </c>
      <c r="D14" s="10" t="n">
        <v>3086.4</v>
      </c>
      <c r="E14" s="10" t="n">
        <v>9645</v>
      </c>
      <c r="F14" s="10" t="n">
        <v>8294.700000000001</v>
      </c>
      <c r="G14" s="10" t="n">
        <v>1080</v>
      </c>
      <c r="H14" s="10" t="n">
        <v>8487.6</v>
      </c>
      <c r="I14" s="10" t="n">
        <v>22247.8</v>
      </c>
      <c r="J14" s="10" t="n">
        <v>2000</v>
      </c>
      <c r="K14" s="11">
        <f>IF($B14="","",IFERROR(($B14+$C14-$D14)*$B$4/(1+$B$4),0))</f>
        <v/>
      </c>
      <c r="L14" s="11">
        <f>IF($B14="","",($B14+$C14-$D14)-(IFERROR(($B14+$C14-$D14)*$B$4/(1+$B$4),0)))</f>
        <v/>
      </c>
      <c r="M14" s="11">
        <f>IF($B14="","",$E14+$F14+$G14+$H14)</f>
        <v/>
      </c>
      <c r="N14" s="12">
        <f>IF($B14="","",IFERROR(($E14+$F14+$G14+$H14)/(($B14+$C14-$D14)-(IFERROR(($B14+$C14-$D14)*$B$4/(1+$B$4),0))),""))</f>
        <v/>
      </c>
      <c r="O14" s="11">
        <f>IF($B14="","",(($B14+$C14-$D14)-(IFERROR(($B14+$C14-$D14)*$B$4/(1+$B$4),0)))-$I14)</f>
        <v/>
      </c>
      <c r="P14" s="11">
        <f>IF($B14="","",(($B14+$C14-$D14)-(IFERROR(($B14+$C14-$D14)*$B$4/(1+$B$4),0)))-$I14-($E14+$F14+$G14+$H14)-$J14)</f>
        <v/>
      </c>
      <c r="Q14" s="11">
        <f>IF(COUNT($B$7:$B14)&lt;12,"",SUM(OFFSET($L$7,COUNT($B$7:$B14)-12,0,12,1)))</f>
        <v/>
      </c>
    </row>
    <row r="15">
      <c r="A15" s="9" t="inlineStr">
        <is>
          <t>2026-04-01</t>
        </is>
      </c>
      <c r="B15" s="10" t="n">
        <v>63100</v>
      </c>
      <c r="C15" s="10" t="n">
        <v>2587.1</v>
      </c>
      <c r="D15" s="10" t="n">
        <v>2965.7</v>
      </c>
      <c r="E15" s="10" t="n">
        <v>9465</v>
      </c>
      <c r="F15" s="10" t="n">
        <v>8139.9</v>
      </c>
      <c r="G15" s="10" t="n">
        <v>1050</v>
      </c>
      <c r="H15" s="10" t="n">
        <v>8266.1</v>
      </c>
      <c r="I15" s="10" t="n">
        <v>21958.8</v>
      </c>
      <c r="J15" s="10" t="n">
        <v>2000</v>
      </c>
      <c r="K15" s="11">
        <f>IF($B15="","",IFERROR(($B15+$C15-$D15)*$B$4/(1+$B$4),0))</f>
        <v/>
      </c>
      <c r="L15" s="11">
        <f>IF($B15="","",($B15+$C15-$D15)-(IFERROR(($B15+$C15-$D15)*$B$4/(1+$B$4),0)))</f>
        <v/>
      </c>
      <c r="M15" s="11">
        <f>IF($B15="","",$E15+$F15+$G15+$H15)</f>
        <v/>
      </c>
      <c r="N15" s="12">
        <f>IF($B15="","",IFERROR(($E15+$F15+$G15+$H15)/(($B15+$C15-$D15)-(IFERROR(($B15+$C15-$D15)*$B$4/(1+$B$4),0))),""))</f>
        <v/>
      </c>
      <c r="O15" s="11">
        <f>IF($B15="","",(($B15+$C15-$D15)-(IFERROR(($B15+$C15-$D15)*$B$4/(1+$B$4),0)))-$I15)</f>
        <v/>
      </c>
      <c r="P15" s="11">
        <f>IF($B15="","",(($B15+$C15-$D15)-(IFERROR(($B15+$C15-$D15)*$B$4/(1+$B$4),0)))-$I15-($E15+$F15+$G15+$H15)-$J15)</f>
        <v/>
      </c>
      <c r="Q15" s="11">
        <f>IF(COUNT($B$7:$B15)&lt;12,"",SUM(OFFSET($L$7,COUNT($B$7:$B15)-12,0,12,1)))</f>
        <v/>
      </c>
    </row>
    <row r="16">
      <c r="A16" s="9" t="inlineStr">
        <is>
          <t>2026-05-01</t>
        </is>
      </c>
      <c r="B16" s="10" t="n">
        <v>66200</v>
      </c>
      <c r="C16" s="10" t="n">
        <v>2714.2</v>
      </c>
      <c r="D16" s="10" t="n">
        <v>3177.6</v>
      </c>
      <c r="E16" s="10" t="n">
        <v>9930</v>
      </c>
      <c r="F16" s="10" t="n">
        <v>8539.799999999999</v>
      </c>
      <c r="G16" s="10" t="n">
        <v>1090</v>
      </c>
      <c r="H16" s="10" t="n">
        <v>8804.6</v>
      </c>
      <c r="I16" s="10" t="n">
        <v>23103.8</v>
      </c>
      <c r="J16" s="10" t="n">
        <v>2000</v>
      </c>
      <c r="K16" s="11">
        <f>IF($B16="","",IFERROR(($B16+$C16-$D16)*$B$4/(1+$B$4),0))</f>
        <v/>
      </c>
      <c r="L16" s="11">
        <f>IF($B16="","",($B16+$C16-$D16)-(IFERROR(($B16+$C16-$D16)*$B$4/(1+$B$4),0)))</f>
        <v/>
      </c>
      <c r="M16" s="11">
        <f>IF($B16="","",$E16+$F16+$G16+$H16)</f>
        <v/>
      </c>
      <c r="N16" s="12">
        <f>IF($B16="","",IFERROR(($E16+$F16+$G16+$H16)/(($B16+$C16-$D16)-(IFERROR(($B16+$C16-$D16)*$B$4/(1+$B$4),0))),""))</f>
        <v/>
      </c>
      <c r="O16" s="11">
        <f>IF($B16="","",(($B16+$C16-$D16)-(IFERROR(($B16+$C16-$D16)*$B$4/(1+$B$4),0)))-$I16)</f>
        <v/>
      </c>
      <c r="P16" s="11">
        <f>IF($B16="","",(($B16+$C16-$D16)-(IFERROR(($B16+$C16-$D16)*$B$4/(1+$B$4),0)))-$I16-($E16+$F16+$G16+$H16)-$J16)</f>
        <v/>
      </c>
      <c r="Q16" s="11">
        <f>IF(COUNT($B$7:$B16)&lt;12,"",SUM(OFFSET($L$7,COUNT($B$7:$B16)-12,0,12,1)))</f>
        <v/>
      </c>
    </row>
    <row r="17">
      <c r="A17" s="9" t="inlineStr">
        <is>
          <t>2026-06-01</t>
        </is>
      </c>
      <c r="B17" s="10" t="n">
        <v>69400</v>
      </c>
      <c r="C17" s="10" t="n">
        <v>2845.4</v>
      </c>
      <c r="D17" s="10" t="n">
        <v>3331.2</v>
      </c>
      <c r="E17" s="10" t="n">
        <v>10410</v>
      </c>
      <c r="F17" s="10" t="n">
        <v>8952.6</v>
      </c>
      <c r="G17" s="10" t="n">
        <v>1140</v>
      </c>
      <c r="H17" s="10" t="n">
        <v>9369</v>
      </c>
      <c r="I17" s="10" t="n">
        <v>24359.4</v>
      </c>
      <c r="J17" s="10" t="n">
        <v>2000</v>
      </c>
      <c r="K17" s="11">
        <f>IF($B17="","",IFERROR(($B17+$C17-$D17)*$B$4/(1+$B$4),0))</f>
        <v/>
      </c>
      <c r="L17" s="11">
        <f>IF($B17="","",($B17+$C17-$D17)-(IFERROR(($B17+$C17-$D17)*$B$4/(1+$B$4),0)))</f>
        <v/>
      </c>
      <c r="M17" s="11">
        <f>IF($B17="","",$E17+$F17+$G17+$H17)</f>
        <v/>
      </c>
      <c r="N17" s="12">
        <f>IF($B17="","",IFERROR(($E17+$F17+$G17+$H17)/(($B17+$C17-$D17)-(IFERROR(($B17+$C17-$D17)*$B$4/(1+$B$4),0))),""))</f>
        <v/>
      </c>
      <c r="O17" s="11">
        <f>IF($B17="","",(($B17+$C17-$D17)-(IFERROR(($B17+$C17-$D17)*$B$4/(1+$B$4),0)))-$I17)</f>
        <v/>
      </c>
      <c r="P17" s="11">
        <f>IF($B17="","",(($B17+$C17-$D17)-(IFERROR(($B17+$C17-$D17)*$B$4/(1+$B$4),0)))-$I17-($E17+$F17+$G17+$H17)-$J17)</f>
        <v/>
      </c>
      <c r="Q17" s="11">
        <f>IF(COUNT($B$7:$B17)&lt;12,"",SUM(OFFSET($L$7,COUNT($B$7:$B17)-12,0,12,1)))</f>
        <v/>
      </c>
    </row>
    <row r="18">
      <c r="A18" s="9" t="inlineStr">
        <is>
          <t>2026-07-01</t>
        </is>
      </c>
      <c r="B18" s="10" t="n">
        <v>71900</v>
      </c>
      <c r="C18" s="10" t="n">
        <v>2947.9</v>
      </c>
      <c r="D18" s="10" t="n">
        <v>3523.1</v>
      </c>
      <c r="E18" s="10" t="n">
        <v>10785</v>
      </c>
      <c r="F18" s="10" t="n">
        <v>9275.1</v>
      </c>
      <c r="G18" s="10" t="n">
        <v>1190</v>
      </c>
      <c r="H18" s="10" t="n">
        <v>9850.299999999999</v>
      </c>
      <c r="I18" s="10" t="n">
        <v>25380.7</v>
      </c>
      <c r="J18" s="10" t="n">
        <v>2000</v>
      </c>
      <c r="K18" s="11">
        <f>IF($B18="","",IFERROR(($B18+$C18-$D18)*$B$4/(1+$B$4),0))</f>
        <v/>
      </c>
      <c r="L18" s="11">
        <f>IF($B18="","",($B18+$C18-$D18)-(IFERROR(($B18+$C18-$D18)*$B$4/(1+$B$4),0)))</f>
        <v/>
      </c>
      <c r="M18" s="11">
        <f>IF($B18="","",$E18+$F18+$G18+$H18)</f>
        <v/>
      </c>
      <c r="N18" s="12">
        <f>IF($B18="","",IFERROR(($E18+$F18+$G18+$H18)/(($B18+$C18-$D18)-(IFERROR(($B18+$C18-$D18)*$B$4/(1+$B$4),0))),""))</f>
        <v/>
      </c>
      <c r="O18" s="11">
        <f>IF($B18="","",(($B18+$C18-$D18)-(IFERROR(($B18+$C18-$D18)*$B$4/(1+$B$4),0)))-$I18)</f>
        <v/>
      </c>
      <c r="P18" s="11">
        <f>IF($B18="","",(($B18+$C18-$D18)-(IFERROR(($B18+$C18-$D18)*$B$4/(1+$B$4),0)))-$I18-($E18+$F18+$G18+$H18)-$J18)</f>
        <v/>
      </c>
      <c r="Q18" s="11">
        <f>IF(COUNT($B$7:$B18)&lt;12,"",SUM(OFFSET($L$7,COUNT($B$7:$B18)-12,0,12,1)))</f>
        <v/>
      </c>
    </row>
  </sheetData>
  <conditionalFormatting sqref="P7:P18">
    <cfRule type="cellIs" priority="1" operator="lessThan"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3"/>
  <sheetViews>
    <sheetView showGridLines="0" workbookViewId="0">
      <selection activeCell="A1" sqref="A1"/>
    </sheetView>
  </sheetViews>
  <sheetFormatPr baseColWidth="8" defaultRowHeight="15"/>
  <cols>
    <col width="34" customWidth="1" min="1" max="1"/>
    <col width="14" customWidth="1" min="2" max="2"/>
    <col width="60" customWidth="1" min="3" max="3"/>
  </cols>
  <sheetData>
    <row r="1">
      <c r="A1" s="1" t="inlineStr">
        <is>
          <t>ZAZEN TAX</t>
        </is>
      </c>
    </row>
    <row r="2">
      <c r="A2" s="2" t="inlineStr">
        <is>
          <t>The year, and the four quarters</t>
        </is>
      </c>
    </row>
    <row r="5" ht="19" customHeight="1">
      <c r="A5" s="13" t="inlineStr">
        <is>
          <t xml:space="preserve">  Profit and loss for the year</t>
        </is>
      </c>
      <c r="B5" s="14" t="n"/>
      <c r="C5" s="14" t="n"/>
    </row>
    <row r="6">
      <c r="A6" s="15" t="inlineStr">
        <is>
          <t>Gross product sales inc VAT</t>
        </is>
      </c>
      <c r="B6" s="16">
        <f>SUM(Monthly!$B$7:$B$18)</f>
        <v/>
      </c>
      <c r="C6" s="17" t="inlineStr">
        <is>
          <t>What buyers paid, before anything.</t>
        </is>
      </c>
    </row>
    <row r="7">
      <c r="A7" s="15" t="inlineStr">
        <is>
          <t>Shipping income inc VAT</t>
        </is>
      </c>
      <c r="B7" s="16">
        <f>SUM(Monthly!$C$7:$C$18)</f>
        <v/>
      </c>
      <c r="C7" s="17" t="inlineStr">
        <is>
          <t>Turnover, not a cost.</t>
        </is>
      </c>
    </row>
    <row r="8">
      <c r="A8" s="15" t="inlineStr">
        <is>
          <t>Refunds</t>
        </is>
      </c>
      <c r="B8" s="16">
        <f>-SUM(Monthly!$D$7:$D$18)</f>
        <v/>
      </c>
    </row>
    <row r="9">
      <c r="A9" s="15" t="inlineStr">
        <is>
          <t>VAT on sales</t>
        </is>
      </c>
      <c r="B9" s="16">
        <f>-SUM(Monthly!$K$7:$K$18)</f>
        <v/>
      </c>
      <c r="C9" s="17" t="inlineStr">
        <is>
          <t>Never yours. Out before the profit and loss account starts.</t>
        </is>
      </c>
    </row>
    <row r="10">
      <c r="A10" s="15" t="inlineStr">
        <is>
          <t>Turnover</t>
        </is>
      </c>
      <c r="B10" s="16">
        <f>SUM(Monthly!$L$7:$L$18)</f>
        <v/>
      </c>
      <c r="C10" s="17" t="inlineStr">
        <is>
          <t>Net of VAT, and the figure the threshold is measured on.</t>
        </is>
      </c>
    </row>
    <row r="11">
      <c r="A11" s="15" t="inlineStr">
        <is>
          <t>Cost of sales</t>
        </is>
      </c>
      <c r="B11" s="16">
        <f>-SUM(Monthly!$I$7:$I$18)</f>
        <v/>
      </c>
    </row>
    <row r="12">
      <c r="A12" s="15" t="inlineStr">
        <is>
          <t>Gross profit</t>
        </is>
      </c>
      <c r="B12" s="16">
        <f>SUM(Monthly!$O$7:$O$18)</f>
        <v/>
      </c>
    </row>
    <row r="13">
      <c r="A13" s="15" t="inlineStr">
        <is>
          <t>Referral fees</t>
        </is>
      </c>
      <c r="B13" s="16">
        <f>-SUM(Monthly!$E$7:$E$18)</f>
        <v/>
      </c>
    </row>
    <row r="14">
      <c r="A14" s="15" t="inlineStr">
        <is>
          <t>FBA fees</t>
        </is>
      </c>
      <c r="B14" s="16">
        <f>-SUM(Monthly!$F$7:$F$18)</f>
        <v/>
      </c>
    </row>
    <row r="15">
      <c r="A15" s="15" t="inlineStr">
        <is>
          <t>Storage</t>
        </is>
      </c>
      <c r="B15" s="16">
        <f>-SUM(Monthly!$G$7:$G$18)</f>
        <v/>
      </c>
    </row>
    <row r="16">
      <c r="A16" s="15" t="inlineStr">
        <is>
          <t>Advertising</t>
        </is>
      </c>
      <c r="B16" s="16">
        <f>-SUM(Monthly!$H$7:$H$18)</f>
        <v/>
      </c>
    </row>
    <row r="17">
      <c r="A17" s="15" t="inlineStr">
        <is>
          <t>Overheads</t>
        </is>
      </c>
      <c r="B17" s="16">
        <f>-SUM(Monthly!$J$7:$J$18)</f>
        <v/>
      </c>
    </row>
    <row r="18">
      <c r="A18" s="6" t="inlineStr">
        <is>
          <t>Net profit</t>
        </is>
      </c>
      <c r="B18" s="18">
        <f>SUM(Monthly!$P$7:$P$18)</f>
        <v/>
      </c>
      <c r="C18" s="17" t="inlineStr">
        <is>
          <t>Before tax.</t>
        </is>
      </c>
    </row>
    <row r="20" ht="19" customHeight="1">
      <c r="A20" s="13" t="inlineStr">
        <is>
          <t xml:space="preserve">  The two ratios that move</t>
        </is>
      </c>
      <c r="B20" s="14" t="n"/>
      <c r="C20" s="14" t="n"/>
    </row>
    <row r="21">
      <c r="A21" s="15" t="inlineStr">
        <is>
          <t>Gross margin</t>
        </is>
      </c>
      <c r="B21" s="19">
        <f>IFERROR(SUM(Monthly!$O$7:$O$18)/SUM(Monthly!$L$7:$L$18),"")</f>
        <v/>
      </c>
      <c r="C21" s="17" t="inlineStr">
        <is>
          <t>Turnover less what the goods cost.</t>
        </is>
      </c>
    </row>
    <row r="22">
      <c r="A22" s="15" t="inlineStr">
        <is>
          <t>Fee load</t>
        </is>
      </c>
      <c r="B22" s="19">
        <f>IFERROR((SUM(Monthly!$E$7:$E$18)+SUM(Monthly!$F$7:$F$18)+SUM(Monthly!$G$7:$G$18)+SUM(Monthly!$H$7:$H$18))/(SUM(Monthly!$L$7:$L$18)),"")</f>
        <v/>
      </c>
      <c r="C22" s="17" t="inlineStr">
        <is>
          <t>Everything Amazon took, over turnover net of VAT. Watch it month to month on the Monthly sheet rather than annually.</t>
        </is>
      </c>
    </row>
    <row r="23">
      <c r="A23" s="15" t="inlineStr">
        <is>
          <t>Net margin</t>
        </is>
      </c>
      <c r="B23" s="19">
        <f>IFERROR(SUM(Monthly!$P$7:$P$18)/SUM(Monthly!$L$7:$L$18),"")</f>
        <v/>
      </c>
    </row>
    <row r="24">
      <c r="A24" s="15" t="inlineStr">
        <is>
          <t>Rolling twelve-month turnover</t>
        </is>
      </c>
      <c r="B24" s="16">
        <f>SUM(Monthly!$L$7:$L$18)</f>
        <v/>
      </c>
      <c r="C24" s="17" t="inlineStr">
        <is>
          <t>Against £90,000. Measured on gross sales plus shipping income, not on the money in your bank.</t>
        </is>
      </c>
    </row>
    <row r="26" ht="19" customHeight="1">
      <c r="A26" s="13" t="inlineStr">
        <is>
          <t xml:space="preserve">  VAT, by quarter</t>
        </is>
      </c>
      <c r="B26" s="14" t="n"/>
      <c r="C26" s="14" t="n"/>
      <c r="D26" s="14" t="n"/>
    </row>
    <row r="27">
      <c r="A27" s="20" t="inlineStr">
        <is>
          <t>Quarter</t>
        </is>
      </c>
      <c r="B27" s="20" t="inlineStr">
        <is>
          <t>Turnover</t>
        </is>
      </c>
      <c r="C27" s="20" t="inlineStr">
        <is>
          <t>Output VAT</t>
        </is>
      </c>
      <c r="D27" s="20" t="inlineStr">
        <is>
          <t>Input VAT on fees</t>
        </is>
      </c>
    </row>
    <row r="28">
      <c r="A28" s="21" t="inlineStr">
        <is>
          <t>Quarter 1</t>
        </is>
      </c>
      <c r="B28" s="22">
        <f>SUM(Monthly!$L$7:$L$9)</f>
        <v/>
      </c>
      <c r="C28" s="22">
        <f>SUM(Monthly!$K$7:$K$9)</f>
        <v/>
      </c>
      <c r="D28" s="22">
        <f>IFERROR((SUM(Monthly!$E$7:$E$9)+SUM(Monthly!$F$7:$F$9)+SUM(Monthly!$G$7:$G$9)+SUM(Monthly!$H$7:$H$9))/6,"")</f>
        <v/>
      </c>
    </row>
    <row r="29">
      <c r="A29" s="21" t="inlineStr">
        <is>
          <t>Quarter 2</t>
        </is>
      </c>
      <c r="B29" s="22">
        <f>SUM(Monthly!$L$10:$L$12)</f>
        <v/>
      </c>
      <c r="C29" s="22">
        <f>SUM(Monthly!$K$10:$K$12)</f>
        <v/>
      </c>
      <c r="D29" s="22">
        <f>IFERROR((SUM(Monthly!$E$10:$E$12)+SUM(Monthly!$F$10:$F$12)+SUM(Monthly!$G$10:$G$12)+SUM(Monthly!$H$10:$H$12))/6,"")</f>
        <v/>
      </c>
    </row>
    <row r="30">
      <c r="A30" s="21" t="inlineStr">
        <is>
          <t>Quarter 3</t>
        </is>
      </c>
      <c r="B30" s="22">
        <f>SUM(Monthly!$L$13:$L$15)</f>
        <v/>
      </c>
      <c r="C30" s="22">
        <f>SUM(Monthly!$K$13:$K$15)</f>
        <v/>
      </c>
      <c r="D30" s="22">
        <f>IFERROR((SUM(Monthly!$E$13:$E$15)+SUM(Monthly!$F$13:$F$15)+SUM(Monthly!$G$13:$G$15)+SUM(Monthly!$H$13:$H$15))/6,"")</f>
        <v/>
      </c>
    </row>
    <row r="31">
      <c r="A31" s="21" t="inlineStr">
        <is>
          <t>Quarter 4</t>
        </is>
      </c>
      <c r="B31" s="22">
        <f>SUM(Monthly!$L$16:$L$18)</f>
        <v/>
      </c>
      <c r="C31" s="22">
        <f>SUM(Monthly!$K$16:$K$18)</f>
        <v/>
      </c>
      <c r="D31" s="22">
        <f>IFERROR((SUM(Monthly!$E$16:$E$18)+SUM(Monthly!$F$16:$F$18)+SUM(Monthly!$G$16:$G$18)+SUM(Monthly!$H$16:$H$18))/6,"")</f>
        <v/>
      </c>
    </row>
    <row r="33">
      <c r="A33" s="23" t="inlineStr">
        <is>
          <t>Output VAT is taken straight from the monthly VAT column rather than recomputed. Input VAT here is only the VAT on Amazon's fees. Add the VAT on your stock purchases and overheads before filing.</t>
        </is>
      </c>
    </row>
  </sheetData>
  <mergeCells count="1">
    <mergeCell ref="A33:D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1"/>
  <sheetViews>
    <sheetView showGridLines="0" workbookViewId="0">
      <selection activeCell="A1" sqref="A1"/>
    </sheetView>
  </sheetViews>
  <sheetFormatPr baseColWidth="8" defaultRowHeight="15"/>
  <sheetData>
    <row r="1">
      <c r="A1" s="1" t="inlineStr">
        <is>
          <t>ZAZEN TAX</t>
        </is>
      </c>
    </row>
    <row r="2">
      <c r="A2" s="2" t="inlineStr">
        <is>
          <t>Turnover, profit and the fee load</t>
        </is>
      </c>
    </row>
    <row r="3">
      <c r="A3" s="3" t="inlineStr">
        <is>
          <t>Drawn from the monthly sheet.</t>
        </is>
      </c>
    </row>
    <row r="41">
      <c r="A41" s="23" t="inlineStr">
        <is>
          <t>A fee load that drifts upwards without a price change usually means the mix has moved towards heavier or cheaper products.</t>
        </is>
      </c>
    </row>
  </sheetData>
  <mergeCells count="1">
    <mergeCell ref="A3:F3"/>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2026-08-09T09:48:09Z</dcterms:created>
  <dcterms:modified xmlns:dcterms="http://purl.org/dc/terms/" xmlns:xsi="http://www.w3.org/2001/XMLSchema-instance" xsi:type="dcterms:W3CDTF">2026-08-09T09:48:09Z</dcterms:modified>
</cp:coreProperties>
</file>