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Break-even" sheetId="2" state="visible" r:id="rId2"/>
    <sheet xmlns:r="http://schemas.openxmlformats.org/officeDocument/2006/relationships" name="Your listings" sheetId="3" state="visible" r:id="rId3"/>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5">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164" fontId="8" fillId="4" borderId="1" pivotButton="0" quotePrefix="0" xfId="0"/>
    <xf numFmtId="165" fontId="8" fillId="4" borderId="1" pivotButton="0" quotePrefix="0" xfId="0"/>
    <xf numFmtId="0" fontId="8" fillId="0" borderId="0" pivotButton="0" quotePrefix="0" xfId="0"/>
    <xf numFmtId="164" fontId="9" fillId="4" borderId="1" pivotButton="0" quotePrefix="0" xfId="0"/>
    <xf numFmtId="0" fontId="8" fillId="4" borderId="1" pivotButton="0" quotePrefix="0" xfId="0"/>
    <xf numFmtId="165" fontId="9" fillId="4" borderId="1" pivotButton="0" quotePrefix="0" xfId="0"/>
    <xf numFmtId="0" fontId="10" fillId="0" borderId="0" pivotButton="0" quotePrefix="0" xfId="0"/>
    <xf numFmtId="0" fontId="6" fillId="2" borderId="0" applyAlignment="1" pivotButton="0" quotePrefix="0" xfId="0">
      <alignment vertical="center" wrapText="1"/>
    </xf>
    <xf numFmtId="0" fontId="7" fillId="3" borderId="1" pivotButton="0" quotePrefix="0" xfId="0"/>
    <xf numFmtId="164" fontId="7" fillId="3" borderId="1" pivotButton="0" quotePrefix="0" xfId="0"/>
    <xf numFmtId="164" fontId="7" fillId="4" borderId="1" pivotButton="0" quotePrefix="0" xfId="0"/>
    <xf numFmtId="0" fontId="7" fillId="4" borderId="1" pivotButton="0" quotePrefix="0" xfId="0"/>
    <xf numFmtId="3" fontId="8" fillId="4" borderId="1" pivotButton="0" quotePrefix="0" xfId="0"/>
  </cellXfs>
  <cellStyles count="1">
    <cellStyle name="Normal" xfId="0" builtinId="0" hidden="0"/>
  </cellStyles>
  <dxfs count="2">
    <dxf>
      <fill>
        <patternFill patternType="solid">
          <fgColor rgb="00FAE9EB"/>
        </patternFill>
      </fill>
    </dxf>
    <dxf>
      <fill>
        <patternFill patternType="solid">
          <fgColor rgb="00E6F2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4"/>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Break-Even Offsite Ads Rate</t>
        </is>
      </c>
    </row>
    <row r="3">
      <c r="A3" s="3" t="inlineStr">
        <is>
          <t>You do not choose this rate. The question is which of your listings can carry it, and what the rest would have to sell for.</t>
        </is>
      </c>
    </row>
    <row r="5">
      <c r="B5" s="4" t="inlineStr">
        <is>
          <t>Offsite Ads is not like other advertising</t>
        </is>
      </c>
    </row>
    <row r="6" ht="30" customHeight="1">
      <c r="B6" s="5" t="inlineStr">
        <is>
          <t>On Amazon you set a bid. On eBay you set an ad rate. On Etsy you are given one: 15 per cent, or 12 once your shop has taken 10,000 dollars in a rolling year.</t>
        </is>
      </c>
    </row>
    <row r="8" ht="45" customHeight="1">
      <c r="B8" s="5" t="inlineStr">
        <is>
          <t>And past that threshold you cannot opt out again for the lifetime of the shop. It stays compulsory even if your sales fall back below 10,000 dollars later. So the decision is not whether to advertise, it is whether your prices survive advertising.</t>
        </is>
      </c>
    </row>
    <row r="10">
      <c r="B10" s="4" t="inlineStr">
        <is>
          <t>How you get charged</t>
        </is>
      </c>
    </row>
    <row r="11" ht="45" customHeight="1">
      <c r="B11" s="5" t="inlineStr">
        <is>
          <t>Only when a buyer clicks an Offsite Ad and then buys from your shop within 30 days. The purchase does not have to be the item advertised. Click an ad for a mug, come back a fortnight later through Etsy search and buy a bowl, and the bowl is an attributed order.</t>
        </is>
      </c>
    </row>
    <row r="13" ht="30" customHeight="1">
      <c r="B13" s="5" t="inlineStr">
        <is>
          <t>There is a cap of 100 dollars per order. It is the only protection in the scheme, and it means expensive listings carry the ad far more comfortably than cheap ones.</t>
        </is>
      </c>
    </row>
    <row r="15">
      <c r="B15" s="4" t="inlineStr">
        <is>
          <t>The number this workbook produces</t>
        </is>
      </c>
    </row>
    <row r="16" ht="45" customHeight="1">
      <c r="B16" s="5" t="inlineStr">
        <is>
          <t>The lowest price at which a listing can carry the ad. It is the price at which contribution and the ad fee are exactly equal, and it is worth more than a warning, because it tells you what to reprice to rather than only that something is wrong.</t>
        </is>
      </c>
    </row>
    <row r="18" ht="30" customHeight="1">
      <c r="B18" s="5" t="inlineStr">
        <is>
          <t>Below 10,000 dollars a year you can still opt out, so a listing that fails is a choice. Above it you cannot, so a listing that fails is a loss on every attributed order.</t>
        </is>
      </c>
    </row>
    <row r="20">
      <c r="B20" s="4" t="inlineStr">
        <is>
          <t>Carrying the ad is not the same as wanting it</t>
        </is>
      </c>
    </row>
    <row r="21" ht="60" customHeight="1">
      <c r="B21" s="5" t="inlineStr">
        <is>
          <t>A listing can survive the fee and the advertising can still be costing you money, because Etsy charges on sales you would have made anyway. The extra sales line counts that: it is the ad bill as a share of what is left after it, which is the lift the advertising has to deliver before it has broken even.</t>
        </is>
      </c>
    </row>
    <row r="23">
      <c r="B23" s="4" t="inlineStr">
        <is>
          <t>General information</t>
        </is>
      </c>
    </row>
    <row r="24" ht="30" customHeight="1">
      <c r="B24"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6"/>
  <sheetViews>
    <sheetView showGridLines="0" workbookViewId="0">
      <selection activeCell="A1" sqref="A1"/>
    </sheetView>
  </sheetViews>
  <sheetFormatPr baseColWidth="8" defaultRowHeight="15"/>
  <cols>
    <col width="40" customWidth="1" min="1" max="1"/>
    <col width="14" customWidth="1" min="2" max="2"/>
    <col width="58" customWidth="1" min="3" max="3"/>
  </cols>
  <sheetData>
    <row r="1">
      <c r="A1" s="1" t="inlineStr">
        <is>
          <t>ZAZEN TAX</t>
        </is>
      </c>
    </row>
    <row r="2">
      <c r="A2" s="2" t="inlineStr">
        <is>
          <t>One listing against the rate you are given</t>
        </is>
      </c>
    </row>
    <row r="5" ht="19" customHeight="1">
      <c r="A5" s="6" t="inlineStr">
        <is>
          <t xml:space="preserve">  The sale</t>
        </is>
      </c>
      <c r="B5" s="7" t="n"/>
      <c r="C5" s="7" t="n"/>
    </row>
    <row r="6">
      <c r="A6" s="8" t="inlineStr">
        <is>
          <t>Item price</t>
        </is>
      </c>
      <c r="B6" s="9" t="n">
        <v>28</v>
      </c>
      <c r="C6" s="10" t="inlineStr"/>
    </row>
    <row r="7">
      <c r="A7" s="8" t="inlineStr">
        <is>
          <t>Delivery charged</t>
        </is>
      </c>
      <c r="B7" s="9" t="n">
        <v>3.95</v>
      </c>
      <c r="C7" s="10" t="inlineStr">
        <is>
          <t>The ad fee is charged on this too.</t>
        </is>
      </c>
    </row>
    <row r="8">
      <c r="A8" s="8" t="inlineStr">
        <is>
          <t>Your VAT rate</t>
        </is>
      </c>
      <c r="B8" s="11" t="n">
        <v>0.2</v>
      </c>
      <c r="C8" s="10" t="inlineStr">
        <is>
          <t>20% if registered and Etsy has your VAT number. 0% if not, and Etsy adds 20% to every fee.</t>
        </is>
      </c>
    </row>
    <row r="10" ht="19" customHeight="1">
      <c r="A10" s="6" t="inlineStr">
        <is>
          <t xml:space="preserve">  What Etsy charges anyway</t>
        </is>
      </c>
      <c r="B10" s="7" t="n"/>
      <c r="C10" s="7" t="n"/>
    </row>
    <row r="11">
      <c r="A11" s="8" t="inlineStr">
        <is>
          <t>Listing fee</t>
        </is>
      </c>
      <c r="B11" s="9" t="n">
        <v>0.2</v>
      </c>
      <c r="C11" s="10" t="inlineStr"/>
    </row>
    <row r="12">
      <c r="A12" s="8" t="inlineStr">
        <is>
          <t>Transaction fee</t>
        </is>
      </c>
      <c r="B12" s="11" t="n">
        <v>0.065</v>
      </c>
      <c r="C12" s="10" t="inlineStr"/>
    </row>
    <row r="13">
      <c r="A13" s="8" t="inlineStr">
        <is>
          <t>Processing, percentage</t>
        </is>
      </c>
      <c r="B13" s="11" t="n">
        <v>0.04</v>
      </c>
      <c r="C13" s="10" t="inlineStr"/>
    </row>
    <row r="14">
      <c r="A14" s="8" t="inlineStr">
        <is>
          <t>Processing, fixed</t>
        </is>
      </c>
      <c r="B14" s="9" t="n">
        <v>0.2</v>
      </c>
      <c r="C14" s="10" t="inlineStr"/>
    </row>
    <row r="15">
      <c r="A15" s="8" t="inlineStr">
        <is>
          <t>Regulatory operating fee</t>
        </is>
      </c>
      <c r="B15" s="11" t="n">
        <v>0.0048</v>
      </c>
      <c r="C15" s="10" t="inlineStr"/>
    </row>
    <row r="17" ht="19" customHeight="1">
      <c r="A17" s="6" t="inlineStr">
        <is>
          <t xml:space="preserve">  What it costs you</t>
        </is>
      </c>
      <c r="B17" s="7" t="n"/>
      <c r="C17" s="7" t="n"/>
    </row>
    <row r="18">
      <c r="A18" s="8" t="inlineStr">
        <is>
          <t>Materials</t>
        </is>
      </c>
      <c r="B18" s="9" t="n">
        <v>7.2</v>
      </c>
      <c r="C18" s="10" t="inlineStr"/>
    </row>
    <row r="19">
      <c r="A19" s="8" t="inlineStr">
        <is>
          <t>Postage you pay</t>
        </is>
      </c>
      <c r="B19" s="9" t="n">
        <v>3.2</v>
      </c>
      <c r="C19" s="10" t="inlineStr"/>
    </row>
    <row r="20">
      <c r="A20" s="8" t="inlineStr">
        <is>
          <t>Packaging</t>
        </is>
      </c>
      <c r="B20" s="9" t="n">
        <v>0.55</v>
      </c>
      <c r="C20" s="10" t="inlineStr"/>
    </row>
    <row r="22" ht="19" customHeight="1">
      <c r="A22" s="6" t="inlineStr">
        <is>
          <t xml:space="preserve">  The advertising</t>
        </is>
      </c>
      <c r="B22" s="7" t="n"/>
      <c r="C22" s="7" t="n"/>
    </row>
    <row r="23">
      <c r="A23" s="8" t="inlineStr">
        <is>
          <t>Your Offsite Ads rate</t>
        </is>
      </c>
      <c r="B23" s="11" t="n">
        <v>0.15</v>
      </c>
      <c r="C23" s="10" t="inlineStr">
        <is>
          <t>15% below $10,000 of annual sales, 12% at or above it. You do not get to choose.</t>
        </is>
      </c>
    </row>
    <row r="24">
      <c r="A24" s="8" t="inlineStr">
        <is>
          <t>Fee cap per order</t>
        </is>
      </c>
      <c r="B24" s="9" t="n">
        <v>79</v>
      </c>
      <c r="C24" s="10" t="inlineStr">
        <is>
          <t>Etsy caps it at $100. Adjust for the rate you are getting.</t>
        </is>
      </c>
    </row>
    <row r="25">
      <c r="A25" s="8" t="inlineStr">
        <is>
          <t>Share of sales attributed</t>
        </is>
      </c>
      <c r="B25" s="11" t="n">
        <v>0.2</v>
      </c>
      <c r="C25" s="10" t="inlineStr">
        <is>
          <t>From your Etsy Ads dashboard: attributed orders divided by total orders.</t>
        </is>
      </c>
    </row>
    <row r="27" ht="19" customHeight="1">
      <c r="A27" s="6" t="inlineStr">
        <is>
          <t xml:space="preserve">  Before advertising</t>
        </is>
      </c>
      <c r="B27" s="7" t="n"/>
      <c r="C27" s="7" t="n"/>
    </row>
    <row r="28">
      <c r="A28" s="8" t="inlineStr">
        <is>
          <t>The buyer pays</t>
        </is>
      </c>
      <c r="B28" s="12">
        <f>($B$6+$B$7)</f>
        <v/>
      </c>
    </row>
    <row r="29">
      <c r="A29" s="8" t="inlineStr">
        <is>
          <t>Contribution before advertising</t>
        </is>
      </c>
      <c r="B29" s="12">
        <f>(IF($B$8&gt;0,IFERROR(($B$6+$B$7)/(1+$B$8),0),($B$6+$B$7)))-(($B$11+($B$6+$B$7)*$B$12+($B$6+$B$7)*$B$13+$B$14+($B$6+$B$7)*$B$15)*(IF($B$8&gt;0,1,1+0.2)))-$B$18-$B$19-(IF($B$8&gt;0,IFERROR($B$20/(1+$B$8),0),$B$20))</f>
        <v/>
      </c>
      <c r="C29" s="10" t="inlineStr">
        <is>
          <t>Everything the ad has to come out of.</t>
        </is>
      </c>
    </row>
    <row r="30">
      <c r="A30" s="8" t="inlineStr">
        <is>
          <t xml:space="preserve">  as a share of the sale</t>
        </is>
      </c>
      <c r="B30" s="13">
        <f>IFERROR(((IF($B$8&gt;0,IFERROR(($B$6+$B$7)/(1+$B$8),0),($B$6+$B$7)))-(($B$11+($B$6+$B$7)*$B$12+($B$6+$B$7)*$B$13+$B$14+($B$6+$B$7)*$B$15)*(IF($B$8&gt;0,1,1+0.2)))-$B$18-$B$19-(IF($B$8&gt;0,IFERROR($B$20/(1+$B$8),0),$B$20)))/($B$6+$B$7),"")</f>
        <v/>
      </c>
    </row>
    <row r="32" ht="19" customHeight="1">
      <c r="A32" s="6" t="inlineStr">
        <is>
          <t xml:space="preserve">  With the ad</t>
        </is>
      </c>
      <c r="B32" s="7" t="n"/>
      <c r="C32" s="7" t="n"/>
    </row>
    <row r="33">
      <c r="A33" s="8" t="inlineStr">
        <is>
          <t>The Offsite Ads fee</t>
        </is>
      </c>
      <c r="B33" s="12">
        <f>MIN(($B$6+$B$7)*$B$23,$B$24)*(IF($B$8&gt;0,1,1+0.2))</f>
        <v/>
      </c>
      <c r="C33" s="10" t="inlineStr">
        <is>
          <t>Capped, so a large order pays less than the headline rate.</t>
        </is>
      </c>
    </row>
    <row r="34">
      <c r="A34" s="14" t="inlineStr">
        <is>
          <t>What an attributed sale leaves</t>
        </is>
      </c>
      <c r="B34" s="15">
        <f>((IF($B$8&gt;0,IFERROR(($B$6+$B$7)/(1+$B$8),0),($B$6+$B$7)))-(($B$11+($B$6+$B$7)*$B$12+($B$6+$B$7)*$B$13+$B$14+($B$6+$B$7)*$B$15)*(IF($B$8&gt;0,1,1+0.2)))-$B$18-$B$19-(IF($B$8&gt;0,IFERROR($B$20/(1+$B$8),0),$B$20)))-(MIN(($B$6+$B$7)*$B$23,$B$24)*(IF($B$8&gt;0,1,1+0.2)))</f>
        <v/>
      </c>
    </row>
    <row r="35">
      <c r="A35" s="8" t="inlineStr">
        <is>
          <t>Verdict</t>
        </is>
      </c>
      <c r="B35" s="16">
        <f>IF(((IF($B$8&gt;0,IFERROR(($B$6+$B$7)/(1+$B$8),0),($B$6+$B$7)))-(($B$11+($B$6+$B$7)*$B$12+($B$6+$B$7)*$B$13+$B$14+($B$6+$B$7)*$B$15)*(IF($B$8&gt;0,1,1+0.2)))-$B$18-$B$19-(IF($B$8&gt;0,IFERROR($B$20/(1+$B$8),0),$B$20)))&gt;(MIN(($B$6+$B$7)*$B$23,$B$24)*(IF($B$8&gt;0,1,1+0.2))),"Carries the ad","Cannot carry the ad")</f>
        <v/>
      </c>
    </row>
    <row r="36">
      <c r="A36" s="8" t="inlineStr">
        <is>
          <t>Headroom</t>
        </is>
      </c>
      <c r="B36" s="13">
        <f>IFERROR(((IF($B$8&gt;0,IFERROR(($B$6+$B$7)/(1+$B$8),0),($B$6+$B$7)))-(($B$11+($B$6+$B$7)*$B$12+($B$6+$B$7)*$B$13+$B$14+($B$6+$B$7)*$B$15)*(IF($B$8&gt;0,1,1+0.2)))-$B$18-$B$19-(IF($B$8&gt;0,IFERROR($B$20/(1+$B$8),0),$B$20)))/($B$6+$B$7)-(MIN(($B$6+$B$7)*$B$23,$B$24)*(IF($B$8&gt;0,1,1+0.2)))/($B$6+$B$7),"")</f>
        <v/>
      </c>
      <c r="C36" s="10" t="inlineStr">
        <is>
          <t>Points of margin between what you keep and what the ad costs.</t>
        </is>
      </c>
    </row>
    <row r="38" ht="19" customHeight="1">
      <c r="A38" s="6" t="inlineStr">
        <is>
          <t xml:space="preserve">  What to reprice to</t>
        </is>
      </c>
      <c r="B38" s="7" t="n"/>
      <c r="C38" s="7" t="n"/>
    </row>
    <row r="39">
      <c r="A39" s="14" t="inlineStr">
        <is>
          <t>Lowest price that carries the ad</t>
        </is>
      </c>
      <c r="B39" s="15">
        <f>IF((IF($B$8&gt;0,IFERROR(1/(1+$B$8),0),1)-($B$12+$B$13+$B$15+$B$23)*(IF($B$8&gt;0,1,1+0.2)))&lt;=0,"no price works",IFERROR((($B$11+$B$14)*(IF($B$8&gt;0,1,1+0.2))+$B$18+$B$19+(IF($B$8&gt;0,IFERROR($B$20/(1+$B$8),0),$B$20)))/(IF($B$8&gt;0,IFERROR(1/(1+$B$8),0),1)-($B$12+$B$13+$B$15+$B$23)*(IF($B$8&gt;0,1,1+0.2)))-$B$7,""))</f>
        <v/>
      </c>
      <c r="C39" s="10" t="inlineStr">
        <is>
          <t>The price at which contribution and the ad fee are exactly equal.</t>
        </is>
      </c>
    </row>
    <row r="40">
      <c r="A40" s="8" t="inlineStr">
        <is>
          <t xml:space="preserve">  against your price now</t>
        </is>
      </c>
      <c r="B40" s="12">
        <f>IFERROR(IF((IF($B$8&gt;0,IFERROR(1/(1+$B$8),0),1)-($B$12+$B$13+$B$15+$B$23)*(IF($B$8&gt;0,1,1+0.2)))&lt;=0,"",(($B$11+$B$14)*(IF($B$8&gt;0,1,1+0.2))+$B$18+$B$19+(IF($B$8&gt;0,IFERROR($B$20/(1+$B$8),0),$B$20)))/(IF($B$8&gt;0,IFERROR(1/(1+$B$8),0),1)-($B$12+$B$13+$B$15+$B$23)*(IF($B$8&gt;0,1,1+0.2)))-$B$7-$B$6),"")</f>
        <v/>
      </c>
      <c r="C40" s="10" t="inlineStr">
        <is>
          <t>Positive means you are under it.</t>
        </is>
      </c>
    </row>
    <row r="42" ht="19" customHeight="1">
      <c r="A42" s="6" t="inlineStr">
        <is>
          <t xml:space="preserve">  Is the advertising worth having</t>
        </is>
      </c>
      <c r="B42" s="7" t="n"/>
      <c r="C42" s="7" t="n"/>
    </row>
    <row r="43">
      <c r="A43" s="8" t="inlineStr">
        <is>
          <t>Advertising takes this much of your contribution</t>
        </is>
      </c>
      <c r="B43" s="13">
        <f>IFERROR((($B$25)*(MIN(($B$6+$B$7)*$B$23,$B$24)*(IF($B$8&gt;0,1,1+0.2))))/((IF($B$8&gt;0,IFERROR(($B$6+$B$7)/(1+$B$8),0),($B$6+$B$7)))-(($B$11+($B$6+$B$7)*$B$12+($B$6+$B$7)*$B$13+$B$14+($B$6+$B$7)*$B$15)*(IF($B$8&gt;0,1,1+0.2)))-$B$18-$B$19-(IF($B$8&gt;0,IFERROR($B$20/(1+$B$8),0),$B$20))),"")</f>
        <v/>
      </c>
      <c r="C43" s="10" t="inlineStr">
        <is>
          <t>Counting the sales you would have had anyway.</t>
        </is>
      </c>
    </row>
    <row r="44">
      <c r="A44" s="14" t="inlineStr">
        <is>
          <t>Extra sales needed to stand still</t>
        </is>
      </c>
      <c r="B44" s="17">
        <f>IF((((IF($B$8&gt;0,IFERROR(($B$6+$B$7)/(1+$B$8),0),($B$6+$B$7)))-(($B$11+($B$6+$B$7)*$B$12+($B$6+$B$7)*$B$13+$B$14+($B$6+$B$7)*$B$15)*(IF($B$8&gt;0,1,1+0.2)))-$B$18-$B$19-(IF($B$8&gt;0,IFERROR($B$20/(1+$B$8),0),$B$20)))-(($B$25)*(MIN(($B$6+$B$7)*$B$23,$B$24)*(IF($B$8&gt;0,1,1+0.2)))))&lt;=0,"never",IFERROR((($B$25)*(MIN(($B$6+$B$7)*$B$23,$B$24)*(IF($B$8&gt;0,1,1+0.2))))/(((IF($B$8&gt;0,IFERROR(($B$6+$B$7)/(1+$B$8),0),($B$6+$B$7)))-(($B$11+($B$6+$B$7)*$B$12+($B$6+$B$7)*$B$13+$B$14+($B$6+$B$7)*$B$15)*(IF($B$8&gt;0,1,1+0.2)))-$B$18-$B$19-(IF($B$8&gt;0,IFERROR($B$20/(1+$B$8),0),$B$20)))-(($B$25)*(MIN(($B$6+$B$7)*$B$23,$B$24)*(IF($B$8&gt;0,1,1+0.2))))),""))</f>
        <v/>
      </c>
      <c r="C44" s="10" t="inlineStr">
        <is>
          <t>Below this the advertising has cost you money, however healthy the per-sale figure looks.</t>
        </is>
      </c>
    </row>
    <row r="46">
      <c r="A46" s="18" t="inlineStr">
        <is>
          <t>A listing that carries the ad is not the same as a listing the ad is worth having on. The last figure is the one that answers that.</t>
        </is>
      </c>
    </row>
  </sheetData>
  <conditionalFormatting sqref="B34">
    <cfRule type="cellIs" priority="1" operator="lessThan" dxfId="0">
      <formula>0</formula>
    </cfRule>
    <cfRule type="cellIs" priority="2" operator="greaterThanOrEqual" dxfId="1">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27"/>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4" customWidth="1" min="1" max="1"/>
    <col width="11" customWidth="1" min="2" max="2"/>
    <col width="10" customWidth="1" min="3" max="3"/>
    <col width="11" customWidth="1" min="4" max="4"/>
    <col width="11" customWidth="1" min="5" max="5"/>
    <col width="10" customWidth="1" min="6" max="6"/>
    <col width="11" customWidth="1" min="7" max="7"/>
    <col width="12" customWidth="1" min="8" max="8"/>
    <col width="11" customWidth="1" min="9" max="9"/>
    <col width="11" customWidth="1" min="10" max="10"/>
    <col width="11" customWidth="1" min="11" max="11"/>
    <col width="15" customWidth="1" min="12" max="12"/>
    <col hidden="1" width="13" customWidth="1" min="13" max="13"/>
  </cols>
  <sheetData>
    <row r="1">
      <c r="A1" s="1" t="inlineStr">
        <is>
          <t>ZAZEN TAX</t>
        </is>
      </c>
    </row>
    <row r="2">
      <c r="A2" s="2" t="inlineStr">
        <is>
          <t>Fifteen listings against both rates</t>
        </is>
      </c>
    </row>
    <row r="5">
      <c r="A5" s="3" t="inlineStr">
        <is>
          <t>Yellow is yours. Every rate comes from the Break-even sheet, so change them once there.</t>
        </is>
      </c>
    </row>
    <row r="6" ht="28" customHeight="1">
      <c r="A6" s="19" t="inlineStr">
        <is>
          <t>Listing</t>
        </is>
      </c>
      <c r="B6" s="19" t="inlineStr">
        <is>
          <t>Item price</t>
        </is>
      </c>
      <c r="C6" s="19" t="inlineStr">
        <is>
          <t>Delivery</t>
        </is>
      </c>
      <c r="D6" s="19" t="inlineStr">
        <is>
          <t>Materials</t>
        </is>
      </c>
      <c r="E6" s="19" t="inlineStr">
        <is>
          <t>Postage paid</t>
        </is>
      </c>
      <c r="F6" s="19" t="inlineStr">
        <is>
          <t>Packaging</t>
        </is>
      </c>
      <c r="G6" s="19" t="inlineStr">
        <is>
          <t>Buyer pays</t>
        </is>
      </c>
      <c r="H6" s="19" t="inlineStr">
        <is>
          <t>Contribution</t>
        </is>
      </c>
      <c r="I6" s="19" t="inlineStr">
        <is>
          <t>Ad at 15%</t>
        </is>
      </c>
      <c r="J6" s="19" t="inlineStr">
        <is>
          <t>Carries 15%</t>
        </is>
      </c>
      <c r="K6" s="19" t="inlineStr">
        <is>
          <t>Carries 12%</t>
        </is>
      </c>
      <c r="L6" s="19" t="inlineStr">
        <is>
          <t>Lowest price at 15%</t>
        </is>
      </c>
    </row>
    <row r="8">
      <c r="A8" s="20" t="inlineStr">
        <is>
          <t>Hand-thrown mug</t>
        </is>
      </c>
      <c r="B8" s="21" t="n">
        <v>28</v>
      </c>
      <c r="C8" s="21" t="n">
        <v>3.95</v>
      </c>
      <c r="D8" s="21" t="n">
        <v>7.2</v>
      </c>
      <c r="E8" s="21" t="n">
        <v>3.2</v>
      </c>
      <c r="F8" s="21" t="n">
        <v>0.55</v>
      </c>
      <c r="G8" s="22">
        <f>IF($B8="","",($B8+$C8))</f>
        <v/>
      </c>
      <c r="H8" s="22">
        <f>IF($B8="","",(IF('Break-even'!$B$8&gt;0,IFERROR(($B8+$C8)/(1+'Break-even'!$B$8),0),($B8+$C8)))-(('Break-even'!$B$11+($B8+$C8)*'Break-even'!$B$12+($B8+$C8)*'Break-even'!$B$13+'Break-even'!$B$14+($B8+$C8)*'Break-even'!$B$15)*(IF('Break-even'!$B$8&gt;0,1,1+0.2)))-$D8-$E8-(IF('Break-even'!$B$8&gt;0,IFERROR($F8/(1+'Break-even'!$B$8),0),$F8)))</f>
        <v/>
      </c>
      <c r="I8" s="22">
        <f>IF($B8="","",MIN(($B8+$C8)*'Break-even'!$B$23,'Break-even'!$B$24)*(IF('Break-even'!$B$8&gt;0,1,1+0.2)))</f>
        <v/>
      </c>
      <c r="J8" s="23">
        <f>IF($B8="","",IF(((IF('Break-even'!$B$8&gt;0,IFERROR(($B8+$C8)/(1+'Break-even'!$B$8),0),($B8+$C8)))-(('Break-even'!$B$11+($B8+$C8)*'Break-even'!$B$12+($B8+$C8)*'Break-even'!$B$13+'Break-even'!$B$14+($B8+$C8)*'Break-even'!$B$15)*(IF('Break-even'!$B$8&gt;0,1,1+0.2)))-$D8-$E8-(IF('Break-even'!$B$8&gt;0,IFERROR($F8/(1+'Break-even'!$B$8),0),$F8)))&gt;(MIN(($B8+$C8)*0.15,'Break-even'!$B$24)*(IF('Break-even'!$B$8&gt;0,1,1+0.2))),"Yes","No"))</f>
        <v/>
      </c>
      <c r="K8" s="23">
        <f>IF($B8="","",IF(((IF('Break-even'!$B$8&gt;0,IFERROR(($B8+$C8)/(1+'Break-even'!$B$8),0),($B8+$C8)))-(('Break-even'!$B$11+($B8+$C8)*'Break-even'!$B$12+($B8+$C8)*'Break-even'!$B$13+'Break-even'!$B$14+($B8+$C8)*'Break-even'!$B$15)*(IF('Break-even'!$B$8&gt;0,1,1+0.2)))-$D8-$E8-(IF('Break-even'!$B$8&gt;0,IFERROR($F8/(1+'Break-even'!$B$8),0),$F8)))&gt;(MIN(($B8+$C8)*0.12,'Break-even'!$B$24)*(IF('Break-even'!$B$8&gt;0,1,1+0.2))),"Yes","No"))</f>
        <v/>
      </c>
      <c r="L8" s="22">
        <f>IF($B8="","",IF((IF('Break-even'!$B$8&gt;0,IFERROR(1/(1+'Break-even'!$B$8),0),1)-('Break-even'!$B$12+'Break-even'!$B$13+'Break-even'!$B$15+'Break-even'!$B$23)*(IF('Break-even'!$B$8&gt;0,1,1+0.2)))&lt;=0,"none",IFERROR((('Break-even'!$B$11+'Break-even'!$B$14)*(IF('Break-even'!$B$8&gt;0,1,1+0.2))+$D8+$E8+(IF('Break-even'!$B$8&gt;0,IFERROR($F8/(1+'Break-even'!$B$8),0),$F8)))/(IF('Break-even'!$B$8&gt;0,IFERROR(1/(1+'Break-even'!$B$8),0),1)-('Break-even'!$B$12+'Break-even'!$B$13+'Break-even'!$B$15+'Break-even'!$B$23)*(IF('Break-even'!$B$8&gt;0,1,1+0.2)))-$C8,"")))</f>
        <v/>
      </c>
      <c r="M8" s="22">
        <f>IF($B8="","",((IF('Break-even'!$B$8&gt;0,IFERROR(($B8+$C8)/(1+'Break-even'!$B$8),0),($B8+$C8)))-(('Break-even'!$B$11+($B8+$C8)*'Break-even'!$B$12+($B8+$C8)*'Break-even'!$B$13+'Break-even'!$B$14+($B8+$C8)*'Break-even'!$B$15)*(IF('Break-even'!$B$8&gt;0,1,1+0.2)))-$D8-$E8-(IF('Break-even'!$B$8&gt;0,IFERROR($F8/(1+'Break-even'!$B$8),0),$F8)))+ROW()/1000000)</f>
        <v/>
      </c>
    </row>
    <row r="9">
      <c r="A9" s="20" t="inlineStr">
        <is>
          <t>Linen apron</t>
        </is>
      </c>
      <c r="B9" s="21" t="n">
        <v>42</v>
      </c>
      <c r="C9" s="21" t="n">
        <v>4.5</v>
      </c>
      <c r="D9" s="21" t="n">
        <v>14.8</v>
      </c>
      <c r="E9" s="21" t="n">
        <v>3.6</v>
      </c>
      <c r="F9" s="21" t="n">
        <v>0.45</v>
      </c>
      <c r="G9" s="22">
        <f>IF($B9="","",($B9+$C9))</f>
        <v/>
      </c>
      <c r="H9" s="22">
        <f>IF($B9="","",(IF('Break-even'!$B$8&gt;0,IFERROR(($B9+$C9)/(1+'Break-even'!$B$8),0),($B9+$C9)))-(('Break-even'!$B$11+($B9+$C9)*'Break-even'!$B$12+($B9+$C9)*'Break-even'!$B$13+'Break-even'!$B$14+($B9+$C9)*'Break-even'!$B$15)*(IF('Break-even'!$B$8&gt;0,1,1+0.2)))-$D9-$E9-(IF('Break-even'!$B$8&gt;0,IFERROR($F9/(1+'Break-even'!$B$8),0),$F9)))</f>
        <v/>
      </c>
      <c r="I9" s="22">
        <f>IF($B9="","",MIN(($B9+$C9)*'Break-even'!$B$23,'Break-even'!$B$24)*(IF('Break-even'!$B$8&gt;0,1,1+0.2)))</f>
        <v/>
      </c>
      <c r="J9" s="23">
        <f>IF($B9="","",IF(((IF('Break-even'!$B$8&gt;0,IFERROR(($B9+$C9)/(1+'Break-even'!$B$8),0),($B9+$C9)))-(('Break-even'!$B$11+($B9+$C9)*'Break-even'!$B$12+($B9+$C9)*'Break-even'!$B$13+'Break-even'!$B$14+($B9+$C9)*'Break-even'!$B$15)*(IF('Break-even'!$B$8&gt;0,1,1+0.2)))-$D9-$E9-(IF('Break-even'!$B$8&gt;0,IFERROR($F9/(1+'Break-even'!$B$8),0),$F9)))&gt;(MIN(($B9+$C9)*0.15,'Break-even'!$B$24)*(IF('Break-even'!$B$8&gt;0,1,1+0.2))),"Yes","No"))</f>
        <v/>
      </c>
      <c r="K9" s="23">
        <f>IF($B9="","",IF(((IF('Break-even'!$B$8&gt;0,IFERROR(($B9+$C9)/(1+'Break-even'!$B$8),0),($B9+$C9)))-(('Break-even'!$B$11+($B9+$C9)*'Break-even'!$B$12+($B9+$C9)*'Break-even'!$B$13+'Break-even'!$B$14+($B9+$C9)*'Break-even'!$B$15)*(IF('Break-even'!$B$8&gt;0,1,1+0.2)))-$D9-$E9-(IF('Break-even'!$B$8&gt;0,IFERROR($F9/(1+'Break-even'!$B$8),0),$F9)))&gt;(MIN(($B9+$C9)*0.12,'Break-even'!$B$24)*(IF('Break-even'!$B$8&gt;0,1,1+0.2))),"Yes","No"))</f>
        <v/>
      </c>
      <c r="L9" s="22">
        <f>IF($B9="","",IF((IF('Break-even'!$B$8&gt;0,IFERROR(1/(1+'Break-even'!$B$8),0),1)-('Break-even'!$B$12+'Break-even'!$B$13+'Break-even'!$B$15+'Break-even'!$B$23)*(IF('Break-even'!$B$8&gt;0,1,1+0.2)))&lt;=0,"none",IFERROR((('Break-even'!$B$11+'Break-even'!$B$14)*(IF('Break-even'!$B$8&gt;0,1,1+0.2))+$D9+$E9+(IF('Break-even'!$B$8&gt;0,IFERROR($F9/(1+'Break-even'!$B$8),0),$F9)))/(IF('Break-even'!$B$8&gt;0,IFERROR(1/(1+'Break-even'!$B$8),0),1)-('Break-even'!$B$12+'Break-even'!$B$13+'Break-even'!$B$15+'Break-even'!$B$23)*(IF('Break-even'!$B$8&gt;0,1,1+0.2)))-$C9,"")))</f>
        <v/>
      </c>
      <c r="M9" s="22">
        <f>IF($B9="","",((IF('Break-even'!$B$8&gt;0,IFERROR(($B9+$C9)/(1+'Break-even'!$B$8),0),($B9+$C9)))-(('Break-even'!$B$11+($B9+$C9)*'Break-even'!$B$12+($B9+$C9)*'Break-even'!$B$13+'Break-even'!$B$14+($B9+$C9)*'Break-even'!$B$15)*(IF('Break-even'!$B$8&gt;0,1,1+0.2)))-$D9-$E9-(IF('Break-even'!$B$8&gt;0,IFERROR($F9/(1+'Break-even'!$B$8),0),$F9)))+ROW()/1000000)</f>
        <v/>
      </c>
    </row>
    <row r="10">
      <c r="A10" s="20" t="inlineStr">
        <is>
          <t>Silver stacking ring</t>
        </is>
      </c>
      <c r="B10" s="21" t="n">
        <v>36</v>
      </c>
      <c r="C10" s="21" t="n">
        <v>2.2</v>
      </c>
      <c r="D10" s="21" t="n">
        <v>9.4</v>
      </c>
      <c r="E10" s="21" t="n">
        <v>1.85</v>
      </c>
      <c r="F10" s="21" t="n">
        <v>0.85</v>
      </c>
      <c r="G10" s="22">
        <f>IF($B10="","",($B10+$C10))</f>
        <v/>
      </c>
      <c r="H10" s="22">
        <f>IF($B10="","",(IF('Break-even'!$B$8&gt;0,IFERROR(($B10+$C10)/(1+'Break-even'!$B$8),0),($B10+$C10)))-(('Break-even'!$B$11+($B10+$C10)*'Break-even'!$B$12+($B10+$C10)*'Break-even'!$B$13+'Break-even'!$B$14+($B10+$C10)*'Break-even'!$B$15)*(IF('Break-even'!$B$8&gt;0,1,1+0.2)))-$D10-$E10-(IF('Break-even'!$B$8&gt;0,IFERROR($F10/(1+'Break-even'!$B$8),0),$F10)))</f>
        <v/>
      </c>
      <c r="I10" s="22">
        <f>IF($B10="","",MIN(($B10+$C10)*'Break-even'!$B$23,'Break-even'!$B$24)*(IF('Break-even'!$B$8&gt;0,1,1+0.2)))</f>
        <v/>
      </c>
      <c r="J10" s="23">
        <f>IF($B10="","",IF(((IF('Break-even'!$B$8&gt;0,IFERROR(($B10+$C10)/(1+'Break-even'!$B$8),0),($B10+$C10)))-(('Break-even'!$B$11+($B10+$C10)*'Break-even'!$B$12+($B10+$C10)*'Break-even'!$B$13+'Break-even'!$B$14+($B10+$C10)*'Break-even'!$B$15)*(IF('Break-even'!$B$8&gt;0,1,1+0.2)))-$D10-$E10-(IF('Break-even'!$B$8&gt;0,IFERROR($F10/(1+'Break-even'!$B$8),0),$F10)))&gt;(MIN(($B10+$C10)*0.15,'Break-even'!$B$24)*(IF('Break-even'!$B$8&gt;0,1,1+0.2))),"Yes","No"))</f>
        <v/>
      </c>
      <c r="K10" s="23">
        <f>IF($B10="","",IF(((IF('Break-even'!$B$8&gt;0,IFERROR(($B10+$C10)/(1+'Break-even'!$B$8),0),($B10+$C10)))-(('Break-even'!$B$11+($B10+$C10)*'Break-even'!$B$12+($B10+$C10)*'Break-even'!$B$13+'Break-even'!$B$14+($B10+$C10)*'Break-even'!$B$15)*(IF('Break-even'!$B$8&gt;0,1,1+0.2)))-$D10-$E10-(IF('Break-even'!$B$8&gt;0,IFERROR($F10/(1+'Break-even'!$B$8),0),$F10)))&gt;(MIN(($B10+$C10)*0.12,'Break-even'!$B$24)*(IF('Break-even'!$B$8&gt;0,1,1+0.2))),"Yes","No"))</f>
        <v/>
      </c>
      <c r="L10" s="22">
        <f>IF($B10="","",IF((IF('Break-even'!$B$8&gt;0,IFERROR(1/(1+'Break-even'!$B$8),0),1)-('Break-even'!$B$12+'Break-even'!$B$13+'Break-even'!$B$15+'Break-even'!$B$23)*(IF('Break-even'!$B$8&gt;0,1,1+0.2)))&lt;=0,"none",IFERROR((('Break-even'!$B$11+'Break-even'!$B$14)*(IF('Break-even'!$B$8&gt;0,1,1+0.2))+$D10+$E10+(IF('Break-even'!$B$8&gt;0,IFERROR($F10/(1+'Break-even'!$B$8),0),$F10)))/(IF('Break-even'!$B$8&gt;0,IFERROR(1/(1+'Break-even'!$B$8),0),1)-('Break-even'!$B$12+'Break-even'!$B$13+'Break-even'!$B$15+'Break-even'!$B$23)*(IF('Break-even'!$B$8&gt;0,1,1+0.2)))-$C10,"")))</f>
        <v/>
      </c>
      <c r="M10" s="22">
        <f>IF($B10="","",((IF('Break-even'!$B$8&gt;0,IFERROR(($B10+$C10)/(1+'Break-even'!$B$8),0),($B10+$C10)))-(('Break-even'!$B$11+($B10+$C10)*'Break-even'!$B$12+($B10+$C10)*'Break-even'!$B$13+'Break-even'!$B$14+($B10+$C10)*'Break-even'!$B$15)*(IF('Break-even'!$B$8&gt;0,1,1+0.2)))-$D10-$E10-(IF('Break-even'!$B$8&gt;0,IFERROR($F10/(1+'Break-even'!$B$8),0),$F10)))+ROW()/1000000)</f>
        <v/>
      </c>
    </row>
    <row r="11">
      <c r="A11" s="20" t="inlineStr">
        <is>
          <t>Wool blanket, woven</t>
        </is>
      </c>
      <c r="B11" s="21" t="n">
        <v>145</v>
      </c>
      <c r="C11" s="21" t="n">
        <v>6.95</v>
      </c>
      <c r="D11" s="21" t="n">
        <v>52</v>
      </c>
      <c r="E11" s="21" t="n">
        <v>6.1</v>
      </c>
      <c r="F11" s="21" t="n">
        <v>1.6</v>
      </c>
      <c r="G11" s="22">
        <f>IF($B11="","",($B11+$C11))</f>
        <v/>
      </c>
      <c r="H11" s="22">
        <f>IF($B11="","",(IF('Break-even'!$B$8&gt;0,IFERROR(($B11+$C11)/(1+'Break-even'!$B$8),0),($B11+$C11)))-(('Break-even'!$B$11+($B11+$C11)*'Break-even'!$B$12+($B11+$C11)*'Break-even'!$B$13+'Break-even'!$B$14+($B11+$C11)*'Break-even'!$B$15)*(IF('Break-even'!$B$8&gt;0,1,1+0.2)))-$D11-$E11-(IF('Break-even'!$B$8&gt;0,IFERROR($F11/(1+'Break-even'!$B$8),0),$F11)))</f>
        <v/>
      </c>
      <c r="I11" s="22">
        <f>IF($B11="","",MIN(($B11+$C11)*'Break-even'!$B$23,'Break-even'!$B$24)*(IF('Break-even'!$B$8&gt;0,1,1+0.2)))</f>
        <v/>
      </c>
      <c r="J11" s="23">
        <f>IF($B11="","",IF(((IF('Break-even'!$B$8&gt;0,IFERROR(($B11+$C11)/(1+'Break-even'!$B$8),0),($B11+$C11)))-(('Break-even'!$B$11+($B11+$C11)*'Break-even'!$B$12+($B11+$C11)*'Break-even'!$B$13+'Break-even'!$B$14+($B11+$C11)*'Break-even'!$B$15)*(IF('Break-even'!$B$8&gt;0,1,1+0.2)))-$D11-$E11-(IF('Break-even'!$B$8&gt;0,IFERROR($F11/(1+'Break-even'!$B$8),0),$F11)))&gt;(MIN(($B11+$C11)*0.15,'Break-even'!$B$24)*(IF('Break-even'!$B$8&gt;0,1,1+0.2))),"Yes","No"))</f>
        <v/>
      </c>
      <c r="K11" s="23">
        <f>IF($B11="","",IF(((IF('Break-even'!$B$8&gt;0,IFERROR(($B11+$C11)/(1+'Break-even'!$B$8),0),($B11+$C11)))-(('Break-even'!$B$11+($B11+$C11)*'Break-even'!$B$12+($B11+$C11)*'Break-even'!$B$13+'Break-even'!$B$14+($B11+$C11)*'Break-even'!$B$15)*(IF('Break-even'!$B$8&gt;0,1,1+0.2)))-$D11-$E11-(IF('Break-even'!$B$8&gt;0,IFERROR($F11/(1+'Break-even'!$B$8),0),$F11)))&gt;(MIN(($B11+$C11)*0.12,'Break-even'!$B$24)*(IF('Break-even'!$B$8&gt;0,1,1+0.2))),"Yes","No"))</f>
        <v/>
      </c>
      <c r="L11" s="22">
        <f>IF($B11="","",IF((IF('Break-even'!$B$8&gt;0,IFERROR(1/(1+'Break-even'!$B$8),0),1)-('Break-even'!$B$12+'Break-even'!$B$13+'Break-even'!$B$15+'Break-even'!$B$23)*(IF('Break-even'!$B$8&gt;0,1,1+0.2)))&lt;=0,"none",IFERROR((('Break-even'!$B$11+'Break-even'!$B$14)*(IF('Break-even'!$B$8&gt;0,1,1+0.2))+$D11+$E11+(IF('Break-even'!$B$8&gt;0,IFERROR($F11/(1+'Break-even'!$B$8),0),$F11)))/(IF('Break-even'!$B$8&gt;0,IFERROR(1/(1+'Break-even'!$B$8),0),1)-('Break-even'!$B$12+'Break-even'!$B$13+'Break-even'!$B$15+'Break-even'!$B$23)*(IF('Break-even'!$B$8&gt;0,1,1+0.2)))-$C11,"")))</f>
        <v/>
      </c>
      <c r="M11" s="22">
        <f>IF($B11="","",((IF('Break-even'!$B$8&gt;0,IFERROR(($B11+$C11)/(1+'Break-even'!$B$8),0),($B11+$C11)))-(('Break-even'!$B$11+($B11+$C11)*'Break-even'!$B$12+($B11+$C11)*'Break-even'!$B$13+'Break-even'!$B$14+($B11+$C11)*'Break-even'!$B$15)*(IF('Break-even'!$B$8&gt;0,1,1+0.2)))-$D11-$E11-(IF('Break-even'!$B$8&gt;0,IFERROR($F11/(1+'Break-even'!$B$8),0),$F11)))+ROW()/1000000)</f>
        <v/>
      </c>
    </row>
    <row r="12">
      <c r="A12" s="20" t="inlineStr">
        <is>
          <t>Enamel pin</t>
        </is>
      </c>
      <c r="B12" s="21" t="n">
        <v>9.5</v>
      </c>
      <c r="C12" s="21" t="n">
        <v>1.6</v>
      </c>
      <c r="D12" s="21" t="n">
        <v>2.1</v>
      </c>
      <c r="E12" s="21" t="n">
        <v>1.35</v>
      </c>
      <c r="F12" s="21" t="n">
        <v>0.25</v>
      </c>
      <c r="G12" s="22">
        <f>IF($B12="","",($B12+$C12))</f>
        <v/>
      </c>
      <c r="H12" s="22">
        <f>IF($B12="","",(IF('Break-even'!$B$8&gt;0,IFERROR(($B12+$C12)/(1+'Break-even'!$B$8),0),($B12+$C12)))-(('Break-even'!$B$11+($B12+$C12)*'Break-even'!$B$12+($B12+$C12)*'Break-even'!$B$13+'Break-even'!$B$14+($B12+$C12)*'Break-even'!$B$15)*(IF('Break-even'!$B$8&gt;0,1,1+0.2)))-$D12-$E12-(IF('Break-even'!$B$8&gt;0,IFERROR($F12/(1+'Break-even'!$B$8),0),$F12)))</f>
        <v/>
      </c>
      <c r="I12" s="22">
        <f>IF($B12="","",MIN(($B12+$C12)*'Break-even'!$B$23,'Break-even'!$B$24)*(IF('Break-even'!$B$8&gt;0,1,1+0.2)))</f>
        <v/>
      </c>
      <c r="J12" s="23">
        <f>IF($B12="","",IF(((IF('Break-even'!$B$8&gt;0,IFERROR(($B12+$C12)/(1+'Break-even'!$B$8),0),($B12+$C12)))-(('Break-even'!$B$11+($B12+$C12)*'Break-even'!$B$12+($B12+$C12)*'Break-even'!$B$13+'Break-even'!$B$14+($B12+$C12)*'Break-even'!$B$15)*(IF('Break-even'!$B$8&gt;0,1,1+0.2)))-$D12-$E12-(IF('Break-even'!$B$8&gt;0,IFERROR($F12/(1+'Break-even'!$B$8),0),$F12)))&gt;(MIN(($B12+$C12)*0.15,'Break-even'!$B$24)*(IF('Break-even'!$B$8&gt;0,1,1+0.2))),"Yes","No"))</f>
        <v/>
      </c>
      <c r="K12" s="23">
        <f>IF($B12="","",IF(((IF('Break-even'!$B$8&gt;0,IFERROR(($B12+$C12)/(1+'Break-even'!$B$8),0),($B12+$C12)))-(('Break-even'!$B$11+($B12+$C12)*'Break-even'!$B$12+($B12+$C12)*'Break-even'!$B$13+'Break-even'!$B$14+($B12+$C12)*'Break-even'!$B$15)*(IF('Break-even'!$B$8&gt;0,1,1+0.2)))-$D12-$E12-(IF('Break-even'!$B$8&gt;0,IFERROR($F12/(1+'Break-even'!$B$8),0),$F12)))&gt;(MIN(($B12+$C12)*0.12,'Break-even'!$B$24)*(IF('Break-even'!$B$8&gt;0,1,1+0.2))),"Yes","No"))</f>
        <v/>
      </c>
      <c r="L12" s="22">
        <f>IF($B12="","",IF((IF('Break-even'!$B$8&gt;0,IFERROR(1/(1+'Break-even'!$B$8),0),1)-('Break-even'!$B$12+'Break-even'!$B$13+'Break-even'!$B$15+'Break-even'!$B$23)*(IF('Break-even'!$B$8&gt;0,1,1+0.2)))&lt;=0,"none",IFERROR((('Break-even'!$B$11+'Break-even'!$B$14)*(IF('Break-even'!$B$8&gt;0,1,1+0.2))+$D12+$E12+(IF('Break-even'!$B$8&gt;0,IFERROR($F12/(1+'Break-even'!$B$8),0),$F12)))/(IF('Break-even'!$B$8&gt;0,IFERROR(1/(1+'Break-even'!$B$8),0),1)-('Break-even'!$B$12+'Break-even'!$B$13+'Break-even'!$B$15+'Break-even'!$B$23)*(IF('Break-even'!$B$8&gt;0,1,1+0.2)))-$C12,"")))</f>
        <v/>
      </c>
      <c r="M12" s="22">
        <f>IF($B12="","",((IF('Break-even'!$B$8&gt;0,IFERROR(($B12+$C12)/(1+'Break-even'!$B$8),0),($B12+$C12)))-(('Break-even'!$B$11+($B12+$C12)*'Break-even'!$B$12+($B12+$C12)*'Break-even'!$B$13+'Break-even'!$B$14+($B12+$C12)*'Break-even'!$B$15)*(IF('Break-even'!$B$8&gt;0,1,1+0.2)))-$D12-$E12-(IF('Break-even'!$B$8&gt;0,IFERROR($F12/(1+'Break-even'!$B$8),0),$F12)))+ROW()/1000000)</f>
        <v/>
      </c>
    </row>
    <row r="13">
      <c r="A13" s="20" t="inlineStr">
        <is>
          <t>Ceramic planter, large</t>
        </is>
      </c>
      <c r="B13" s="21" t="n">
        <v>54</v>
      </c>
      <c r="C13" s="21" t="n">
        <v>7.4</v>
      </c>
      <c r="D13" s="21" t="n">
        <v>16.5</v>
      </c>
      <c r="E13" s="21" t="n">
        <v>6.8</v>
      </c>
      <c r="F13" s="21" t="n">
        <v>1.85</v>
      </c>
      <c r="G13" s="22">
        <f>IF($B13="","",($B13+$C13))</f>
        <v/>
      </c>
      <c r="H13" s="22">
        <f>IF($B13="","",(IF('Break-even'!$B$8&gt;0,IFERROR(($B13+$C13)/(1+'Break-even'!$B$8),0),($B13+$C13)))-(('Break-even'!$B$11+($B13+$C13)*'Break-even'!$B$12+($B13+$C13)*'Break-even'!$B$13+'Break-even'!$B$14+($B13+$C13)*'Break-even'!$B$15)*(IF('Break-even'!$B$8&gt;0,1,1+0.2)))-$D13-$E13-(IF('Break-even'!$B$8&gt;0,IFERROR($F13/(1+'Break-even'!$B$8),0),$F13)))</f>
        <v/>
      </c>
      <c r="I13" s="22">
        <f>IF($B13="","",MIN(($B13+$C13)*'Break-even'!$B$23,'Break-even'!$B$24)*(IF('Break-even'!$B$8&gt;0,1,1+0.2)))</f>
        <v/>
      </c>
      <c r="J13" s="23">
        <f>IF($B13="","",IF(((IF('Break-even'!$B$8&gt;0,IFERROR(($B13+$C13)/(1+'Break-even'!$B$8),0),($B13+$C13)))-(('Break-even'!$B$11+($B13+$C13)*'Break-even'!$B$12+($B13+$C13)*'Break-even'!$B$13+'Break-even'!$B$14+($B13+$C13)*'Break-even'!$B$15)*(IF('Break-even'!$B$8&gt;0,1,1+0.2)))-$D13-$E13-(IF('Break-even'!$B$8&gt;0,IFERROR($F13/(1+'Break-even'!$B$8),0),$F13)))&gt;(MIN(($B13+$C13)*0.15,'Break-even'!$B$24)*(IF('Break-even'!$B$8&gt;0,1,1+0.2))),"Yes","No"))</f>
        <v/>
      </c>
      <c r="K13" s="23">
        <f>IF($B13="","",IF(((IF('Break-even'!$B$8&gt;0,IFERROR(($B13+$C13)/(1+'Break-even'!$B$8),0),($B13+$C13)))-(('Break-even'!$B$11+($B13+$C13)*'Break-even'!$B$12+($B13+$C13)*'Break-even'!$B$13+'Break-even'!$B$14+($B13+$C13)*'Break-even'!$B$15)*(IF('Break-even'!$B$8&gt;0,1,1+0.2)))-$D13-$E13-(IF('Break-even'!$B$8&gt;0,IFERROR($F13/(1+'Break-even'!$B$8),0),$F13)))&gt;(MIN(($B13+$C13)*0.12,'Break-even'!$B$24)*(IF('Break-even'!$B$8&gt;0,1,1+0.2))),"Yes","No"))</f>
        <v/>
      </c>
      <c r="L13" s="22">
        <f>IF($B13="","",IF((IF('Break-even'!$B$8&gt;0,IFERROR(1/(1+'Break-even'!$B$8),0),1)-('Break-even'!$B$12+'Break-even'!$B$13+'Break-even'!$B$15+'Break-even'!$B$23)*(IF('Break-even'!$B$8&gt;0,1,1+0.2)))&lt;=0,"none",IFERROR((('Break-even'!$B$11+'Break-even'!$B$14)*(IF('Break-even'!$B$8&gt;0,1,1+0.2))+$D13+$E13+(IF('Break-even'!$B$8&gt;0,IFERROR($F13/(1+'Break-even'!$B$8),0),$F13)))/(IF('Break-even'!$B$8&gt;0,IFERROR(1/(1+'Break-even'!$B$8),0),1)-('Break-even'!$B$12+'Break-even'!$B$13+'Break-even'!$B$15+'Break-even'!$B$23)*(IF('Break-even'!$B$8&gt;0,1,1+0.2)))-$C13,"")))</f>
        <v/>
      </c>
      <c r="M13" s="22">
        <f>IF($B13="","",((IF('Break-even'!$B$8&gt;0,IFERROR(($B13+$C13)/(1+'Break-even'!$B$8),0),($B13+$C13)))-(('Break-even'!$B$11+($B13+$C13)*'Break-even'!$B$12+($B13+$C13)*'Break-even'!$B$13+'Break-even'!$B$14+($B13+$C13)*'Break-even'!$B$15)*(IF('Break-even'!$B$8&gt;0,1,1+0.2)))-$D13-$E13-(IF('Break-even'!$B$8&gt;0,IFERROR($F13/(1+'Break-even'!$B$8),0),$F13)))+ROW()/1000000)</f>
        <v/>
      </c>
    </row>
    <row r="14">
      <c r="A14" s="20" t="inlineStr">
        <is>
          <t>Screen-printed tote</t>
        </is>
      </c>
      <c r="B14" s="21" t="n">
        <v>22</v>
      </c>
      <c r="C14" s="21" t="n">
        <v>3.2</v>
      </c>
      <c r="D14" s="21" t="n">
        <v>6.9</v>
      </c>
      <c r="E14" s="21" t="n">
        <v>2.85</v>
      </c>
      <c r="F14" s="21" t="n">
        <v>0.35</v>
      </c>
      <c r="G14" s="22">
        <f>IF($B14="","",($B14+$C14))</f>
        <v/>
      </c>
      <c r="H14" s="22">
        <f>IF($B14="","",(IF('Break-even'!$B$8&gt;0,IFERROR(($B14+$C14)/(1+'Break-even'!$B$8),0),($B14+$C14)))-(('Break-even'!$B$11+($B14+$C14)*'Break-even'!$B$12+($B14+$C14)*'Break-even'!$B$13+'Break-even'!$B$14+($B14+$C14)*'Break-even'!$B$15)*(IF('Break-even'!$B$8&gt;0,1,1+0.2)))-$D14-$E14-(IF('Break-even'!$B$8&gt;0,IFERROR($F14/(1+'Break-even'!$B$8),0),$F14)))</f>
        <v/>
      </c>
      <c r="I14" s="22">
        <f>IF($B14="","",MIN(($B14+$C14)*'Break-even'!$B$23,'Break-even'!$B$24)*(IF('Break-even'!$B$8&gt;0,1,1+0.2)))</f>
        <v/>
      </c>
      <c r="J14" s="23">
        <f>IF($B14="","",IF(((IF('Break-even'!$B$8&gt;0,IFERROR(($B14+$C14)/(1+'Break-even'!$B$8),0),($B14+$C14)))-(('Break-even'!$B$11+($B14+$C14)*'Break-even'!$B$12+($B14+$C14)*'Break-even'!$B$13+'Break-even'!$B$14+($B14+$C14)*'Break-even'!$B$15)*(IF('Break-even'!$B$8&gt;0,1,1+0.2)))-$D14-$E14-(IF('Break-even'!$B$8&gt;0,IFERROR($F14/(1+'Break-even'!$B$8),0),$F14)))&gt;(MIN(($B14+$C14)*0.15,'Break-even'!$B$24)*(IF('Break-even'!$B$8&gt;0,1,1+0.2))),"Yes","No"))</f>
        <v/>
      </c>
      <c r="K14" s="23">
        <f>IF($B14="","",IF(((IF('Break-even'!$B$8&gt;0,IFERROR(($B14+$C14)/(1+'Break-even'!$B$8),0),($B14+$C14)))-(('Break-even'!$B$11+($B14+$C14)*'Break-even'!$B$12+($B14+$C14)*'Break-even'!$B$13+'Break-even'!$B$14+($B14+$C14)*'Break-even'!$B$15)*(IF('Break-even'!$B$8&gt;0,1,1+0.2)))-$D14-$E14-(IF('Break-even'!$B$8&gt;0,IFERROR($F14/(1+'Break-even'!$B$8),0),$F14)))&gt;(MIN(($B14+$C14)*0.12,'Break-even'!$B$24)*(IF('Break-even'!$B$8&gt;0,1,1+0.2))),"Yes","No"))</f>
        <v/>
      </c>
      <c r="L14" s="22">
        <f>IF($B14="","",IF((IF('Break-even'!$B$8&gt;0,IFERROR(1/(1+'Break-even'!$B$8),0),1)-('Break-even'!$B$12+'Break-even'!$B$13+'Break-even'!$B$15+'Break-even'!$B$23)*(IF('Break-even'!$B$8&gt;0,1,1+0.2)))&lt;=0,"none",IFERROR((('Break-even'!$B$11+'Break-even'!$B$14)*(IF('Break-even'!$B$8&gt;0,1,1+0.2))+$D14+$E14+(IF('Break-even'!$B$8&gt;0,IFERROR($F14/(1+'Break-even'!$B$8),0),$F14)))/(IF('Break-even'!$B$8&gt;0,IFERROR(1/(1+'Break-even'!$B$8),0),1)-('Break-even'!$B$12+'Break-even'!$B$13+'Break-even'!$B$15+'Break-even'!$B$23)*(IF('Break-even'!$B$8&gt;0,1,1+0.2)))-$C14,"")))</f>
        <v/>
      </c>
      <c r="M14" s="22">
        <f>IF($B14="","",((IF('Break-even'!$B$8&gt;0,IFERROR(($B14+$C14)/(1+'Break-even'!$B$8),0),($B14+$C14)))-(('Break-even'!$B$11+($B14+$C14)*'Break-even'!$B$12+($B14+$C14)*'Break-even'!$B$13+'Break-even'!$B$14+($B14+$C14)*'Break-even'!$B$15)*(IF('Break-even'!$B$8&gt;0,1,1+0.2)))-$D14-$E14-(IF('Break-even'!$B$8&gt;0,IFERROR($F14/(1+'Break-even'!$B$8),0),$F14)))+ROW()/1000000)</f>
        <v/>
      </c>
    </row>
    <row r="15">
      <c r="A15" s="20" t="inlineStr">
        <is>
          <t>Leather notebook cover</t>
        </is>
      </c>
      <c r="B15" s="21" t="n">
        <v>38</v>
      </c>
      <c r="C15" s="21" t="n">
        <v>3.2</v>
      </c>
      <c r="D15" s="21" t="n">
        <v>12.6</v>
      </c>
      <c r="E15" s="21" t="n">
        <v>2.85</v>
      </c>
      <c r="F15" s="21" t="n">
        <v>0.6</v>
      </c>
      <c r="G15" s="22">
        <f>IF($B15="","",($B15+$C15))</f>
        <v/>
      </c>
      <c r="H15" s="22">
        <f>IF($B15="","",(IF('Break-even'!$B$8&gt;0,IFERROR(($B15+$C15)/(1+'Break-even'!$B$8),0),($B15+$C15)))-(('Break-even'!$B$11+($B15+$C15)*'Break-even'!$B$12+($B15+$C15)*'Break-even'!$B$13+'Break-even'!$B$14+($B15+$C15)*'Break-even'!$B$15)*(IF('Break-even'!$B$8&gt;0,1,1+0.2)))-$D15-$E15-(IF('Break-even'!$B$8&gt;0,IFERROR($F15/(1+'Break-even'!$B$8),0),$F15)))</f>
        <v/>
      </c>
      <c r="I15" s="22">
        <f>IF($B15="","",MIN(($B15+$C15)*'Break-even'!$B$23,'Break-even'!$B$24)*(IF('Break-even'!$B$8&gt;0,1,1+0.2)))</f>
        <v/>
      </c>
      <c r="J15" s="23">
        <f>IF($B15="","",IF(((IF('Break-even'!$B$8&gt;0,IFERROR(($B15+$C15)/(1+'Break-even'!$B$8),0),($B15+$C15)))-(('Break-even'!$B$11+($B15+$C15)*'Break-even'!$B$12+($B15+$C15)*'Break-even'!$B$13+'Break-even'!$B$14+($B15+$C15)*'Break-even'!$B$15)*(IF('Break-even'!$B$8&gt;0,1,1+0.2)))-$D15-$E15-(IF('Break-even'!$B$8&gt;0,IFERROR($F15/(1+'Break-even'!$B$8),0),$F15)))&gt;(MIN(($B15+$C15)*0.15,'Break-even'!$B$24)*(IF('Break-even'!$B$8&gt;0,1,1+0.2))),"Yes","No"))</f>
        <v/>
      </c>
      <c r="K15" s="23">
        <f>IF($B15="","",IF(((IF('Break-even'!$B$8&gt;0,IFERROR(($B15+$C15)/(1+'Break-even'!$B$8),0),($B15+$C15)))-(('Break-even'!$B$11+($B15+$C15)*'Break-even'!$B$12+($B15+$C15)*'Break-even'!$B$13+'Break-even'!$B$14+($B15+$C15)*'Break-even'!$B$15)*(IF('Break-even'!$B$8&gt;0,1,1+0.2)))-$D15-$E15-(IF('Break-even'!$B$8&gt;0,IFERROR($F15/(1+'Break-even'!$B$8),0),$F15)))&gt;(MIN(($B15+$C15)*0.12,'Break-even'!$B$24)*(IF('Break-even'!$B$8&gt;0,1,1+0.2))),"Yes","No"))</f>
        <v/>
      </c>
      <c r="L15" s="22">
        <f>IF($B15="","",IF((IF('Break-even'!$B$8&gt;0,IFERROR(1/(1+'Break-even'!$B$8),0),1)-('Break-even'!$B$12+'Break-even'!$B$13+'Break-even'!$B$15+'Break-even'!$B$23)*(IF('Break-even'!$B$8&gt;0,1,1+0.2)))&lt;=0,"none",IFERROR((('Break-even'!$B$11+'Break-even'!$B$14)*(IF('Break-even'!$B$8&gt;0,1,1+0.2))+$D15+$E15+(IF('Break-even'!$B$8&gt;0,IFERROR($F15/(1+'Break-even'!$B$8),0),$F15)))/(IF('Break-even'!$B$8&gt;0,IFERROR(1/(1+'Break-even'!$B$8),0),1)-('Break-even'!$B$12+'Break-even'!$B$13+'Break-even'!$B$15+'Break-even'!$B$23)*(IF('Break-even'!$B$8&gt;0,1,1+0.2)))-$C15,"")))</f>
        <v/>
      </c>
      <c r="M15" s="22">
        <f>IF($B15="","",((IF('Break-even'!$B$8&gt;0,IFERROR(($B15+$C15)/(1+'Break-even'!$B$8),0),($B15+$C15)))-(('Break-even'!$B$11+($B15+$C15)*'Break-even'!$B$12+($B15+$C15)*'Break-even'!$B$13+'Break-even'!$B$14+($B15+$C15)*'Break-even'!$B$15)*(IF('Break-even'!$B$8&gt;0,1,1+0.2)))-$D15-$E15-(IF('Break-even'!$B$8&gt;0,IFERROR($F15/(1+'Break-even'!$B$8),0),$F15)))+ROW()/1000000)</f>
        <v/>
      </c>
    </row>
    <row r="16">
      <c r="A16" s="20" t="inlineStr">
        <is>
          <t>Botanical print, A3</t>
        </is>
      </c>
      <c r="B16" s="21" t="n">
        <v>24</v>
      </c>
      <c r="C16" s="21" t="n">
        <v>4.1</v>
      </c>
      <c r="D16" s="21" t="n">
        <v>5.4</v>
      </c>
      <c r="E16" s="21" t="n">
        <v>3.55</v>
      </c>
      <c r="F16" s="21" t="n">
        <v>0.95</v>
      </c>
      <c r="G16" s="22">
        <f>IF($B16="","",($B16+$C16))</f>
        <v/>
      </c>
      <c r="H16" s="22">
        <f>IF($B16="","",(IF('Break-even'!$B$8&gt;0,IFERROR(($B16+$C16)/(1+'Break-even'!$B$8),0),($B16+$C16)))-(('Break-even'!$B$11+($B16+$C16)*'Break-even'!$B$12+($B16+$C16)*'Break-even'!$B$13+'Break-even'!$B$14+($B16+$C16)*'Break-even'!$B$15)*(IF('Break-even'!$B$8&gt;0,1,1+0.2)))-$D16-$E16-(IF('Break-even'!$B$8&gt;0,IFERROR($F16/(1+'Break-even'!$B$8),0),$F16)))</f>
        <v/>
      </c>
      <c r="I16" s="22">
        <f>IF($B16="","",MIN(($B16+$C16)*'Break-even'!$B$23,'Break-even'!$B$24)*(IF('Break-even'!$B$8&gt;0,1,1+0.2)))</f>
        <v/>
      </c>
      <c r="J16" s="23">
        <f>IF($B16="","",IF(((IF('Break-even'!$B$8&gt;0,IFERROR(($B16+$C16)/(1+'Break-even'!$B$8),0),($B16+$C16)))-(('Break-even'!$B$11+($B16+$C16)*'Break-even'!$B$12+($B16+$C16)*'Break-even'!$B$13+'Break-even'!$B$14+($B16+$C16)*'Break-even'!$B$15)*(IF('Break-even'!$B$8&gt;0,1,1+0.2)))-$D16-$E16-(IF('Break-even'!$B$8&gt;0,IFERROR($F16/(1+'Break-even'!$B$8),0),$F16)))&gt;(MIN(($B16+$C16)*0.15,'Break-even'!$B$24)*(IF('Break-even'!$B$8&gt;0,1,1+0.2))),"Yes","No"))</f>
        <v/>
      </c>
      <c r="K16" s="23">
        <f>IF($B16="","",IF(((IF('Break-even'!$B$8&gt;0,IFERROR(($B16+$C16)/(1+'Break-even'!$B$8),0),($B16+$C16)))-(('Break-even'!$B$11+($B16+$C16)*'Break-even'!$B$12+($B16+$C16)*'Break-even'!$B$13+'Break-even'!$B$14+($B16+$C16)*'Break-even'!$B$15)*(IF('Break-even'!$B$8&gt;0,1,1+0.2)))-$D16-$E16-(IF('Break-even'!$B$8&gt;0,IFERROR($F16/(1+'Break-even'!$B$8),0),$F16)))&gt;(MIN(($B16+$C16)*0.12,'Break-even'!$B$24)*(IF('Break-even'!$B$8&gt;0,1,1+0.2))),"Yes","No"))</f>
        <v/>
      </c>
      <c r="L16" s="22">
        <f>IF($B16="","",IF((IF('Break-even'!$B$8&gt;0,IFERROR(1/(1+'Break-even'!$B$8),0),1)-('Break-even'!$B$12+'Break-even'!$B$13+'Break-even'!$B$15+'Break-even'!$B$23)*(IF('Break-even'!$B$8&gt;0,1,1+0.2)))&lt;=0,"none",IFERROR((('Break-even'!$B$11+'Break-even'!$B$14)*(IF('Break-even'!$B$8&gt;0,1,1+0.2))+$D16+$E16+(IF('Break-even'!$B$8&gt;0,IFERROR($F16/(1+'Break-even'!$B$8),0),$F16)))/(IF('Break-even'!$B$8&gt;0,IFERROR(1/(1+'Break-even'!$B$8),0),1)-('Break-even'!$B$12+'Break-even'!$B$13+'Break-even'!$B$15+'Break-even'!$B$23)*(IF('Break-even'!$B$8&gt;0,1,1+0.2)))-$C16,"")))</f>
        <v/>
      </c>
      <c r="M16" s="22">
        <f>IF($B16="","",((IF('Break-even'!$B$8&gt;0,IFERROR(($B16+$C16)/(1+'Break-even'!$B$8),0),($B16+$C16)))-(('Break-even'!$B$11+($B16+$C16)*'Break-even'!$B$12+($B16+$C16)*'Break-even'!$B$13+'Break-even'!$B$14+($B16+$C16)*'Break-even'!$B$15)*(IF('Break-even'!$B$8&gt;0,1,1+0.2)))-$D16-$E16-(IF('Break-even'!$B$8&gt;0,IFERROR($F16/(1+'Break-even'!$B$8),0),$F16)))+ROW()/1000000)</f>
        <v/>
      </c>
    </row>
    <row r="17">
      <c r="A17" s="20" t="inlineStr">
        <is>
          <t>Beeswax candle set</t>
        </is>
      </c>
      <c r="B17" s="21" t="n">
        <v>19.5</v>
      </c>
      <c r="C17" s="21" t="n">
        <v>3.95</v>
      </c>
      <c r="D17" s="21" t="n">
        <v>6.2</v>
      </c>
      <c r="E17" s="21" t="n">
        <v>3.2</v>
      </c>
      <c r="F17" s="21" t="n">
        <v>0.7</v>
      </c>
      <c r="G17" s="22">
        <f>IF($B17="","",($B17+$C17))</f>
        <v/>
      </c>
      <c r="H17" s="22">
        <f>IF($B17="","",(IF('Break-even'!$B$8&gt;0,IFERROR(($B17+$C17)/(1+'Break-even'!$B$8),0),($B17+$C17)))-(('Break-even'!$B$11+($B17+$C17)*'Break-even'!$B$12+($B17+$C17)*'Break-even'!$B$13+'Break-even'!$B$14+($B17+$C17)*'Break-even'!$B$15)*(IF('Break-even'!$B$8&gt;0,1,1+0.2)))-$D17-$E17-(IF('Break-even'!$B$8&gt;0,IFERROR($F17/(1+'Break-even'!$B$8),0),$F17)))</f>
        <v/>
      </c>
      <c r="I17" s="22">
        <f>IF($B17="","",MIN(($B17+$C17)*'Break-even'!$B$23,'Break-even'!$B$24)*(IF('Break-even'!$B$8&gt;0,1,1+0.2)))</f>
        <v/>
      </c>
      <c r="J17" s="23">
        <f>IF($B17="","",IF(((IF('Break-even'!$B$8&gt;0,IFERROR(($B17+$C17)/(1+'Break-even'!$B$8),0),($B17+$C17)))-(('Break-even'!$B$11+($B17+$C17)*'Break-even'!$B$12+($B17+$C17)*'Break-even'!$B$13+'Break-even'!$B$14+($B17+$C17)*'Break-even'!$B$15)*(IF('Break-even'!$B$8&gt;0,1,1+0.2)))-$D17-$E17-(IF('Break-even'!$B$8&gt;0,IFERROR($F17/(1+'Break-even'!$B$8),0),$F17)))&gt;(MIN(($B17+$C17)*0.15,'Break-even'!$B$24)*(IF('Break-even'!$B$8&gt;0,1,1+0.2))),"Yes","No"))</f>
        <v/>
      </c>
      <c r="K17" s="23">
        <f>IF($B17="","",IF(((IF('Break-even'!$B$8&gt;0,IFERROR(($B17+$C17)/(1+'Break-even'!$B$8),0),($B17+$C17)))-(('Break-even'!$B$11+($B17+$C17)*'Break-even'!$B$12+($B17+$C17)*'Break-even'!$B$13+'Break-even'!$B$14+($B17+$C17)*'Break-even'!$B$15)*(IF('Break-even'!$B$8&gt;0,1,1+0.2)))-$D17-$E17-(IF('Break-even'!$B$8&gt;0,IFERROR($F17/(1+'Break-even'!$B$8),0),$F17)))&gt;(MIN(($B17+$C17)*0.12,'Break-even'!$B$24)*(IF('Break-even'!$B$8&gt;0,1,1+0.2))),"Yes","No"))</f>
        <v/>
      </c>
      <c r="L17" s="22">
        <f>IF($B17="","",IF((IF('Break-even'!$B$8&gt;0,IFERROR(1/(1+'Break-even'!$B$8),0),1)-('Break-even'!$B$12+'Break-even'!$B$13+'Break-even'!$B$15+'Break-even'!$B$23)*(IF('Break-even'!$B$8&gt;0,1,1+0.2)))&lt;=0,"none",IFERROR((('Break-even'!$B$11+'Break-even'!$B$14)*(IF('Break-even'!$B$8&gt;0,1,1+0.2))+$D17+$E17+(IF('Break-even'!$B$8&gt;0,IFERROR($F17/(1+'Break-even'!$B$8),0),$F17)))/(IF('Break-even'!$B$8&gt;0,IFERROR(1/(1+'Break-even'!$B$8),0),1)-('Break-even'!$B$12+'Break-even'!$B$13+'Break-even'!$B$15+'Break-even'!$B$23)*(IF('Break-even'!$B$8&gt;0,1,1+0.2)))-$C17,"")))</f>
        <v/>
      </c>
      <c r="M17" s="22">
        <f>IF($B17="","",((IF('Break-even'!$B$8&gt;0,IFERROR(($B17+$C17)/(1+'Break-even'!$B$8),0),($B17+$C17)))-(('Break-even'!$B$11+($B17+$C17)*'Break-even'!$B$12+($B17+$C17)*'Break-even'!$B$13+'Break-even'!$B$14+($B17+$C17)*'Break-even'!$B$15)*(IF('Break-even'!$B$8&gt;0,1,1+0.2)))-$D17-$E17-(IF('Break-even'!$B$8&gt;0,IFERROR($F17/(1+'Break-even'!$B$8),0),$F17)))+ROW()/1000000)</f>
        <v/>
      </c>
    </row>
    <row r="18">
      <c r="A18" s="20" t="inlineStr">
        <is>
          <t>Personalised keyring</t>
        </is>
      </c>
      <c r="B18" s="21" t="n">
        <v>6</v>
      </c>
      <c r="C18" s="21" t="n">
        <v>1.5</v>
      </c>
      <c r="D18" s="21" t="n">
        <v>2.4</v>
      </c>
      <c r="E18" s="21" t="n">
        <v>1.45</v>
      </c>
      <c r="F18" s="21" t="n">
        <v>0.35</v>
      </c>
      <c r="G18" s="22">
        <f>IF($B18="","",($B18+$C18))</f>
        <v/>
      </c>
      <c r="H18" s="22">
        <f>IF($B18="","",(IF('Break-even'!$B$8&gt;0,IFERROR(($B18+$C18)/(1+'Break-even'!$B$8),0),($B18+$C18)))-(('Break-even'!$B$11+($B18+$C18)*'Break-even'!$B$12+($B18+$C18)*'Break-even'!$B$13+'Break-even'!$B$14+($B18+$C18)*'Break-even'!$B$15)*(IF('Break-even'!$B$8&gt;0,1,1+0.2)))-$D18-$E18-(IF('Break-even'!$B$8&gt;0,IFERROR($F18/(1+'Break-even'!$B$8),0),$F18)))</f>
        <v/>
      </c>
      <c r="I18" s="22">
        <f>IF($B18="","",MIN(($B18+$C18)*'Break-even'!$B$23,'Break-even'!$B$24)*(IF('Break-even'!$B$8&gt;0,1,1+0.2)))</f>
        <v/>
      </c>
      <c r="J18" s="23">
        <f>IF($B18="","",IF(((IF('Break-even'!$B$8&gt;0,IFERROR(($B18+$C18)/(1+'Break-even'!$B$8),0),($B18+$C18)))-(('Break-even'!$B$11+($B18+$C18)*'Break-even'!$B$12+($B18+$C18)*'Break-even'!$B$13+'Break-even'!$B$14+($B18+$C18)*'Break-even'!$B$15)*(IF('Break-even'!$B$8&gt;0,1,1+0.2)))-$D18-$E18-(IF('Break-even'!$B$8&gt;0,IFERROR($F18/(1+'Break-even'!$B$8),0),$F18)))&gt;(MIN(($B18+$C18)*0.15,'Break-even'!$B$24)*(IF('Break-even'!$B$8&gt;0,1,1+0.2))),"Yes","No"))</f>
        <v/>
      </c>
      <c r="K18" s="23">
        <f>IF($B18="","",IF(((IF('Break-even'!$B$8&gt;0,IFERROR(($B18+$C18)/(1+'Break-even'!$B$8),0),($B18+$C18)))-(('Break-even'!$B$11+($B18+$C18)*'Break-even'!$B$12+($B18+$C18)*'Break-even'!$B$13+'Break-even'!$B$14+($B18+$C18)*'Break-even'!$B$15)*(IF('Break-even'!$B$8&gt;0,1,1+0.2)))-$D18-$E18-(IF('Break-even'!$B$8&gt;0,IFERROR($F18/(1+'Break-even'!$B$8),0),$F18)))&gt;(MIN(($B18+$C18)*0.12,'Break-even'!$B$24)*(IF('Break-even'!$B$8&gt;0,1,1+0.2))),"Yes","No"))</f>
        <v/>
      </c>
      <c r="L18" s="22">
        <f>IF($B18="","",IF((IF('Break-even'!$B$8&gt;0,IFERROR(1/(1+'Break-even'!$B$8),0),1)-('Break-even'!$B$12+'Break-even'!$B$13+'Break-even'!$B$15+'Break-even'!$B$23)*(IF('Break-even'!$B$8&gt;0,1,1+0.2)))&lt;=0,"none",IFERROR((('Break-even'!$B$11+'Break-even'!$B$14)*(IF('Break-even'!$B$8&gt;0,1,1+0.2))+$D18+$E18+(IF('Break-even'!$B$8&gt;0,IFERROR($F18/(1+'Break-even'!$B$8),0),$F18)))/(IF('Break-even'!$B$8&gt;0,IFERROR(1/(1+'Break-even'!$B$8),0),1)-('Break-even'!$B$12+'Break-even'!$B$13+'Break-even'!$B$15+'Break-even'!$B$23)*(IF('Break-even'!$B$8&gt;0,1,1+0.2)))-$C18,"")))</f>
        <v/>
      </c>
      <c r="M18" s="22">
        <f>IF($B18="","",((IF('Break-even'!$B$8&gt;0,IFERROR(($B18+$C18)/(1+'Break-even'!$B$8),0),($B18+$C18)))-(('Break-even'!$B$11+($B18+$C18)*'Break-even'!$B$12+($B18+$C18)*'Break-even'!$B$13+'Break-even'!$B$14+($B18+$C18)*'Break-even'!$B$15)*(IF('Break-even'!$B$8&gt;0,1,1+0.2)))-$D18-$E18-(IF('Break-even'!$B$8&gt;0,IFERROR($F18/(1+'Break-even'!$B$8),0),$F18)))+ROW()/1000000)</f>
        <v/>
      </c>
    </row>
    <row r="19">
      <c r="A19" s="20" t="inlineStr">
        <is>
          <t>Sticker pack</t>
        </is>
      </c>
      <c r="B19" s="21" t="n">
        <v>4.5</v>
      </c>
      <c r="C19" s="21" t="n">
        <v>1.2</v>
      </c>
      <c r="D19" s="21" t="n">
        <v>1.35</v>
      </c>
      <c r="E19" s="21" t="n">
        <v>1.1</v>
      </c>
      <c r="F19" s="21" t="n">
        <v>0.15</v>
      </c>
      <c r="G19" s="22">
        <f>IF($B19="","",($B19+$C19))</f>
        <v/>
      </c>
      <c r="H19" s="22">
        <f>IF($B19="","",(IF('Break-even'!$B$8&gt;0,IFERROR(($B19+$C19)/(1+'Break-even'!$B$8),0),($B19+$C19)))-(('Break-even'!$B$11+($B19+$C19)*'Break-even'!$B$12+($B19+$C19)*'Break-even'!$B$13+'Break-even'!$B$14+($B19+$C19)*'Break-even'!$B$15)*(IF('Break-even'!$B$8&gt;0,1,1+0.2)))-$D19-$E19-(IF('Break-even'!$B$8&gt;0,IFERROR($F19/(1+'Break-even'!$B$8),0),$F19)))</f>
        <v/>
      </c>
      <c r="I19" s="22">
        <f>IF($B19="","",MIN(($B19+$C19)*'Break-even'!$B$23,'Break-even'!$B$24)*(IF('Break-even'!$B$8&gt;0,1,1+0.2)))</f>
        <v/>
      </c>
      <c r="J19" s="23">
        <f>IF($B19="","",IF(((IF('Break-even'!$B$8&gt;0,IFERROR(($B19+$C19)/(1+'Break-even'!$B$8),0),($B19+$C19)))-(('Break-even'!$B$11+($B19+$C19)*'Break-even'!$B$12+($B19+$C19)*'Break-even'!$B$13+'Break-even'!$B$14+($B19+$C19)*'Break-even'!$B$15)*(IF('Break-even'!$B$8&gt;0,1,1+0.2)))-$D19-$E19-(IF('Break-even'!$B$8&gt;0,IFERROR($F19/(1+'Break-even'!$B$8),0),$F19)))&gt;(MIN(($B19+$C19)*0.15,'Break-even'!$B$24)*(IF('Break-even'!$B$8&gt;0,1,1+0.2))),"Yes","No"))</f>
        <v/>
      </c>
      <c r="K19" s="23">
        <f>IF($B19="","",IF(((IF('Break-even'!$B$8&gt;0,IFERROR(($B19+$C19)/(1+'Break-even'!$B$8),0),($B19+$C19)))-(('Break-even'!$B$11+($B19+$C19)*'Break-even'!$B$12+($B19+$C19)*'Break-even'!$B$13+'Break-even'!$B$14+($B19+$C19)*'Break-even'!$B$15)*(IF('Break-even'!$B$8&gt;0,1,1+0.2)))-$D19-$E19-(IF('Break-even'!$B$8&gt;0,IFERROR($F19/(1+'Break-even'!$B$8),0),$F19)))&gt;(MIN(($B19+$C19)*0.12,'Break-even'!$B$24)*(IF('Break-even'!$B$8&gt;0,1,1+0.2))),"Yes","No"))</f>
        <v/>
      </c>
      <c r="L19" s="22">
        <f>IF($B19="","",IF((IF('Break-even'!$B$8&gt;0,IFERROR(1/(1+'Break-even'!$B$8),0),1)-('Break-even'!$B$12+'Break-even'!$B$13+'Break-even'!$B$15+'Break-even'!$B$23)*(IF('Break-even'!$B$8&gt;0,1,1+0.2)))&lt;=0,"none",IFERROR((('Break-even'!$B$11+'Break-even'!$B$14)*(IF('Break-even'!$B$8&gt;0,1,1+0.2))+$D19+$E19+(IF('Break-even'!$B$8&gt;0,IFERROR($F19/(1+'Break-even'!$B$8),0),$F19)))/(IF('Break-even'!$B$8&gt;0,IFERROR(1/(1+'Break-even'!$B$8),0),1)-('Break-even'!$B$12+'Break-even'!$B$13+'Break-even'!$B$15+'Break-even'!$B$23)*(IF('Break-even'!$B$8&gt;0,1,1+0.2)))-$C19,"")))</f>
        <v/>
      </c>
      <c r="M19" s="22">
        <f>IF($B19="","",((IF('Break-even'!$B$8&gt;0,IFERROR(($B19+$C19)/(1+'Break-even'!$B$8),0),($B19+$C19)))-(('Break-even'!$B$11+($B19+$C19)*'Break-even'!$B$12+($B19+$C19)*'Break-even'!$B$13+'Break-even'!$B$14+($B19+$C19)*'Break-even'!$B$15)*(IF('Break-even'!$B$8&gt;0,1,1+0.2)))-$D19-$E19-(IF('Break-even'!$B$8&gt;0,IFERROR($F19/(1+'Break-even'!$B$8),0),$F19)))+ROW()/1000000)</f>
        <v/>
      </c>
    </row>
    <row r="20">
      <c r="A20" s="20" t="inlineStr">
        <is>
          <t>Stoneware bowl set</t>
        </is>
      </c>
      <c r="B20" s="21" t="n">
        <v>88</v>
      </c>
      <c r="C20" s="21" t="n">
        <v>6.95</v>
      </c>
      <c r="D20" s="21" t="n">
        <v>29</v>
      </c>
      <c r="E20" s="21" t="n">
        <v>6.1</v>
      </c>
      <c r="F20" s="21" t="n">
        <v>2.1</v>
      </c>
      <c r="G20" s="22">
        <f>IF($B20="","",($B20+$C20))</f>
        <v/>
      </c>
      <c r="H20" s="22">
        <f>IF($B20="","",(IF('Break-even'!$B$8&gt;0,IFERROR(($B20+$C20)/(1+'Break-even'!$B$8),0),($B20+$C20)))-(('Break-even'!$B$11+($B20+$C20)*'Break-even'!$B$12+($B20+$C20)*'Break-even'!$B$13+'Break-even'!$B$14+($B20+$C20)*'Break-even'!$B$15)*(IF('Break-even'!$B$8&gt;0,1,1+0.2)))-$D20-$E20-(IF('Break-even'!$B$8&gt;0,IFERROR($F20/(1+'Break-even'!$B$8),0),$F20)))</f>
        <v/>
      </c>
      <c r="I20" s="22">
        <f>IF($B20="","",MIN(($B20+$C20)*'Break-even'!$B$23,'Break-even'!$B$24)*(IF('Break-even'!$B$8&gt;0,1,1+0.2)))</f>
        <v/>
      </c>
      <c r="J20" s="23">
        <f>IF($B20="","",IF(((IF('Break-even'!$B$8&gt;0,IFERROR(($B20+$C20)/(1+'Break-even'!$B$8),0),($B20+$C20)))-(('Break-even'!$B$11+($B20+$C20)*'Break-even'!$B$12+($B20+$C20)*'Break-even'!$B$13+'Break-even'!$B$14+($B20+$C20)*'Break-even'!$B$15)*(IF('Break-even'!$B$8&gt;0,1,1+0.2)))-$D20-$E20-(IF('Break-even'!$B$8&gt;0,IFERROR($F20/(1+'Break-even'!$B$8),0),$F20)))&gt;(MIN(($B20+$C20)*0.15,'Break-even'!$B$24)*(IF('Break-even'!$B$8&gt;0,1,1+0.2))),"Yes","No"))</f>
        <v/>
      </c>
      <c r="K20" s="23">
        <f>IF($B20="","",IF(((IF('Break-even'!$B$8&gt;0,IFERROR(($B20+$C20)/(1+'Break-even'!$B$8),0),($B20+$C20)))-(('Break-even'!$B$11+($B20+$C20)*'Break-even'!$B$12+($B20+$C20)*'Break-even'!$B$13+'Break-even'!$B$14+($B20+$C20)*'Break-even'!$B$15)*(IF('Break-even'!$B$8&gt;0,1,1+0.2)))-$D20-$E20-(IF('Break-even'!$B$8&gt;0,IFERROR($F20/(1+'Break-even'!$B$8),0),$F20)))&gt;(MIN(($B20+$C20)*0.12,'Break-even'!$B$24)*(IF('Break-even'!$B$8&gt;0,1,1+0.2))),"Yes","No"))</f>
        <v/>
      </c>
      <c r="L20" s="22">
        <f>IF($B20="","",IF((IF('Break-even'!$B$8&gt;0,IFERROR(1/(1+'Break-even'!$B$8),0),1)-('Break-even'!$B$12+'Break-even'!$B$13+'Break-even'!$B$15+'Break-even'!$B$23)*(IF('Break-even'!$B$8&gt;0,1,1+0.2)))&lt;=0,"none",IFERROR((('Break-even'!$B$11+'Break-even'!$B$14)*(IF('Break-even'!$B$8&gt;0,1,1+0.2))+$D20+$E20+(IF('Break-even'!$B$8&gt;0,IFERROR($F20/(1+'Break-even'!$B$8),0),$F20)))/(IF('Break-even'!$B$8&gt;0,IFERROR(1/(1+'Break-even'!$B$8),0),1)-('Break-even'!$B$12+'Break-even'!$B$13+'Break-even'!$B$15+'Break-even'!$B$23)*(IF('Break-even'!$B$8&gt;0,1,1+0.2)))-$C20,"")))</f>
        <v/>
      </c>
      <c r="M20" s="22">
        <f>IF($B20="","",((IF('Break-even'!$B$8&gt;0,IFERROR(($B20+$C20)/(1+'Break-even'!$B$8),0),($B20+$C20)))-(('Break-even'!$B$11+($B20+$C20)*'Break-even'!$B$12+($B20+$C20)*'Break-even'!$B$13+'Break-even'!$B$14+($B20+$C20)*'Break-even'!$B$15)*(IF('Break-even'!$B$8&gt;0,1,1+0.2)))-$D20-$E20-(IF('Break-even'!$B$8&gt;0,IFERROR($F20/(1+'Break-even'!$B$8),0),$F20)))+ROW()/1000000)</f>
        <v/>
      </c>
    </row>
    <row r="21">
      <c r="A21" s="20" t="inlineStr">
        <is>
          <t>Embroidered hoop art</t>
        </is>
      </c>
      <c r="B21" s="21" t="n">
        <v>45</v>
      </c>
      <c r="C21" s="21" t="n">
        <v>3.95</v>
      </c>
      <c r="D21" s="21" t="n">
        <v>11.2</v>
      </c>
      <c r="E21" s="21" t="n">
        <v>3.2</v>
      </c>
      <c r="F21" s="21" t="n">
        <v>0.75</v>
      </c>
      <c r="G21" s="22">
        <f>IF($B21="","",($B21+$C21))</f>
        <v/>
      </c>
      <c r="H21" s="22">
        <f>IF($B21="","",(IF('Break-even'!$B$8&gt;0,IFERROR(($B21+$C21)/(1+'Break-even'!$B$8),0),($B21+$C21)))-(('Break-even'!$B$11+($B21+$C21)*'Break-even'!$B$12+($B21+$C21)*'Break-even'!$B$13+'Break-even'!$B$14+($B21+$C21)*'Break-even'!$B$15)*(IF('Break-even'!$B$8&gt;0,1,1+0.2)))-$D21-$E21-(IF('Break-even'!$B$8&gt;0,IFERROR($F21/(1+'Break-even'!$B$8),0),$F21)))</f>
        <v/>
      </c>
      <c r="I21" s="22">
        <f>IF($B21="","",MIN(($B21+$C21)*'Break-even'!$B$23,'Break-even'!$B$24)*(IF('Break-even'!$B$8&gt;0,1,1+0.2)))</f>
        <v/>
      </c>
      <c r="J21" s="23">
        <f>IF($B21="","",IF(((IF('Break-even'!$B$8&gt;0,IFERROR(($B21+$C21)/(1+'Break-even'!$B$8),0),($B21+$C21)))-(('Break-even'!$B$11+($B21+$C21)*'Break-even'!$B$12+($B21+$C21)*'Break-even'!$B$13+'Break-even'!$B$14+($B21+$C21)*'Break-even'!$B$15)*(IF('Break-even'!$B$8&gt;0,1,1+0.2)))-$D21-$E21-(IF('Break-even'!$B$8&gt;0,IFERROR($F21/(1+'Break-even'!$B$8),0),$F21)))&gt;(MIN(($B21+$C21)*0.15,'Break-even'!$B$24)*(IF('Break-even'!$B$8&gt;0,1,1+0.2))),"Yes","No"))</f>
        <v/>
      </c>
      <c r="K21" s="23">
        <f>IF($B21="","",IF(((IF('Break-even'!$B$8&gt;0,IFERROR(($B21+$C21)/(1+'Break-even'!$B$8),0),($B21+$C21)))-(('Break-even'!$B$11+($B21+$C21)*'Break-even'!$B$12+($B21+$C21)*'Break-even'!$B$13+'Break-even'!$B$14+($B21+$C21)*'Break-even'!$B$15)*(IF('Break-even'!$B$8&gt;0,1,1+0.2)))-$D21-$E21-(IF('Break-even'!$B$8&gt;0,IFERROR($F21/(1+'Break-even'!$B$8),0),$F21)))&gt;(MIN(($B21+$C21)*0.12,'Break-even'!$B$24)*(IF('Break-even'!$B$8&gt;0,1,1+0.2))),"Yes","No"))</f>
        <v/>
      </c>
      <c r="L21" s="22">
        <f>IF($B21="","",IF((IF('Break-even'!$B$8&gt;0,IFERROR(1/(1+'Break-even'!$B$8),0),1)-('Break-even'!$B$12+'Break-even'!$B$13+'Break-even'!$B$15+'Break-even'!$B$23)*(IF('Break-even'!$B$8&gt;0,1,1+0.2)))&lt;=0,"none",IFERROR((('Break-even'!$B$11+'Break-even'!$B$14)*(IF('Break-even'!$B$8&gt;0,1,1+0.2))+$D21+$E21+(IF('Break-even'!$B$8&gt;0,IFERROR($F21/(1+'Break-even'!$B$8),0),$F21)))/(IF('Break-even'!$B$8&gt;0,IFERROR(1/(1+'Break-even'!$B$8),0),1)-('Break-even'!$B$12+'Break-even'!$B$13+'Break-even'!$B$15+'Break-even'!$B$23)*(IF('Break-even'!$B$8&gt;0,1,1+0.2)))-$C21,"")))</f>
        <v/>
      </c>
      <c r="M21" s="22">
        <f>IF($B21="","",((IF('Break-even'!$B$8&gt;0,IFERROR(($B21+$C21)/(1+'Break-even'!$B$8),0),($B21+$C21)))-(('Break-even'!$B$11+($B21+$C21)*'Break-even'!$B$12+($B21+$C21)*'Break-even'!$B$13+'Break-even'!$B$14+($B21+$C21)*'Break-even'!$B$15)*(IF('Break-even'!$B$8&gt;0,1,1+0.2)))-$D21-$E21-(IF('Break-even'!$B$8&gt;0,IFERROR($F21/(1+'Break-even'!$B$8),0),$F21)))+ROW()/1000000)</f>
        <v/>
      </c>
    </row>
    <row r="22">
      <c r="A22" s="20" t="inlineStr">
        <is>
          <t>Turned wooden spoon</t>
        </is>
      </c>
      <c r="B22" s="21" t="n">
        <v>16</v>
      </c>
      <c r="C22" s="21" t="n">
        <v>2.6</v>
      </c>
      <c r="D22" s="21" t="n">
        <v>3.8</v>
      </c>
      <c r="E22" s="21" t="n">
        <v>2.2</v>
      </c>
      <c r="F22" s="21" t="n">
        <v>0.3</v>
      </c>
      <c r="G22" s="22">
        <f>IF($B22="","",($B22+$C22))</f>
        <v/>
      </c>
      <c r="H22" s="22">
        <f>IF($B22="","",(IF('Break-even'!$B$8&gt;0,IFERROR(($B22+$C22)/(1+'Break-even'!$B$8),0),($B22+$C22)))-(('Break-even'!$B$11+($B22+$C22)*'Break-even'!$B$12+($B22+$C22)*'Break-even'!$B$13+'Break-even'!$B$14+($B22+$C22)*'Break-even'!$B$15)*(IF('Break-even'!$B$8&gt;0,1,1+0.2)))-$D22-$E22-(IF('Break-even'!$B$8&gt;0,IFERROR($F22/(1+'Break-even'!$B$8),0),$F22)))</f>
        <v/>
      </c>
      <c r="I22" s="22">
        <f>IF($B22="","",MIN(($B22+$C22)*'Break-even'!$B$23,'Break-even'!$B$24)*(IF('Break-even'!$B$8&gt;0,1,1+0.2)))</f>
        <v/>
      </c>
      <c r="J22" s="23">
        <f>IF($B22="","",IF(((IF('Break-even'!$B$8&gt;0,IFERROR(($B22+$C22)/(1+'Break-even'!$B$8),0),($B22+$C22)))-(('Break-even'!$B$11+($B22+$C22)*'Break-even'!$B$12+($B22+$C22)*'Break-even'!$B$13+'Break-even'!$B$14+($B22+$C22)*'Break-even'!$B$15)*(IF('Break-even'!$B$8&gt;0,1,1+0.2)))-$D22-$E22-(IF('Break-even'!$B$8&gt;0,IFERROR($F22/(1+'Break-even'!$B$8),0),$F22)))&gt;(MIN(($B22+$C22)*0.15,'Break-even'!$B$24)*(IF('Break-even'!$B$8&gt;0,1,1+0.2))),"Yes","No"))</f>
        <v/>
      </c>
      <c r="K22" s="23">
        <f>IF($B22="","",IF(((IF('Break-even'!$B$8&gt;0,IFERROR(($B22+$C22)/(1+'Break-even'!$B$8),0),($B22+$C22)))-(('Break-even'!$B$11+($B22+$C22)*'Break-even'!$B$12+($B22+$C22)*'Break-even'!$B$13+'Break-even'!$B$14+($B22+$C22)*'Break-even'!$B$15)*(IF('Break-even'!$B$8&gt;0,1,1+0.2)))-$D22-$E22-(IF('Break-even'!$B$8&gt;0,IFERROR($F22/(1+'Break-even'!$B$8),0),$F22)))&gt;(MIN(($B22+$C22)*0.12,'Break-even'!$B$24)*(IF('Break-even'!$B$8&gt;0,1,1+0.2))),"Yes","No"))</f>
        <v/>
      </c>
      <c r="L22" s="22">
        <f>IF($B22="","",IF((IF('Break-even'!$B$8&gt;0,IFERROR(1/(1+'Break-even'!$B$8),0),1)-('Break-even'!$B$12+'Break-even'!$B$13+'Break-even'!$B$15+'Break-even'!$B$23)*(IF('Break-even'!$B$8&gt;0,1,1+0.2)))&lt;=0,"none",IFERROR((('Break-even'!$B$11+'Break-even'!$B$14)*(IF('Break-even'!$B$8&gt;0,1,1+0.2))+$D22+$E22+(IF('Break-even'!$B$8&gt;0,IFERROR($F22/(1+'Break-even'!$B$8),0),$F22)))/(IF('Break-even'!$B$8&gt;0,IFERROR(1/(1+'Break-even'!$B$8),0),1)-('Break-even'!$B$12+'Break-even'!$B$13+'Break-even'!$B$15+'Break-even'!$B$23)*(IF('Break-even'!$B$8&gt;0,1,1+0.2)))-$C22,"")))</f>
        <v/>
      </c>
      <c r="M22" s="22">
        <f>IF($B22="","",((IF('Break-even'!$B$8&gt;0,IFERROR(($B22+$C22)/(1+'Break-even'!$B$8),0),($B22+$C22)))-(('Break-even'!$B$11+($B22+$C22)*'Break-even'!$B$12+($B22+$C22)*'Break-even'!$B$13+'Break-even'!$B$14+($B22+$C22)*'Break-even'!$B$15)*(IF('Break-even'!$B$8&gt;0,1,1+0.2)))-$D22-$E22-(IF('Break-even'!$B$8&gt;0,IFERROR($F22/(1+'Break-even'!$B$8),0),$F22)))+ROW()/1000000)</f>
        <v/>
      </c>
    </row>
    <row r="24">
      <c r="A24" s="8" t="inlineStr">
        <is>
          <t>Listings that cannot carry a 15% ad</t>
        </is>
      </c>
      <c r="B24" s="24">
        <f>COUNTIF($J$8:$J$22,"No")</f>
        <v/>
      </c>
      <c r="C24" s="10" t="inlineStr">
        <is>
          <t>Below $10,000 a year you can opt out of this. Above it you cannot.</t>
        </is>
      </c>
    </row>
    <row r="25">
      <c r="A25" s="8" t="inlineStr">
        <is>
          <t xml:space="preserve">  and that cannot carry the compulsory 12%</t>
        </is>
      </c>
      <c r="B25" s="24">
        <f>COUNTIF($K$8:$K$22,"No")</f>
        <v/>
      </c>
      <c r="C25" s="10" t="inlineStr">
        <is>
          <t>These are the ones to reprice before you cross the threshold.</t>
        </is>
      </c>
    </row>
    <row r="27">
      <c r="A27" s="18" t="inlineStr">
        <is>
          <t>The last column is what to do about it. It is the price at which the listing and the ad fee break even, so anything above it carries the ad.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2026-08-10T09:29:57Z</dcterms:created>
  <dcterms:modified xmlns:dcterms="http://purl.org/dc/terms/" xmlns:xsi="http://www.w3.org/2001/XMLSchema-instance" xsi:type="dcterms:W3CDTF">2026-08-10T09:29:57Z</dcterms:modified>
</cp:coreProperties>
</file>