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Loan account" sheetId="2" state="visible" r:id="rId2"/>
    <sheet xmlns:r="http://schemas.openxmlformats.org/officeDocument/2006/relationships" name="Tax position" sheetId="3" state="visible" r:id="rId3"/>
  </sheets>
  <definedNames/>
  <calcPr calcId="124519" fullCalcOnLoad="1"/>
</workbook>
</file>

<file path=xl/styles.xml><?xml version="1.0" encoding="utf-8"?>
<styleSheet xmlns="http://schemas.openxmlformats.org/spreadsheetml/2006/main">
  <numFmts count="3">
    <numFmt numFmtId="164" formatCode="d mmm yyyy"/>
    <numFmt numFmtId="165" formatCode="£#,##0.00;(£#,##0.00);&quot;–&quot;"/>
    <numFmt numFmtId="166" formatCode="0.0%"/>
  </numFmts>
  <fonts count="10">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color rgb="006B7280"/>
      <sz val="10"/>
    </font>
    <font>
      <name val="Calibri"/>
      <b val="1"/>
      <color rgb="00FFFFFF"/>
      <sz val="10"/>
    </font>
    <font>
      <name val="Calibri"/>
      <b val="1"/>
      <color rgb="001F2A37"/>
      <sz val="11"/>
    </font>
    <font>
      <name val="Calibri"/>
      <color rgb="001F2A37"/>
      <sz val="10"/>
    </font>
  </fonts>
  <fills count="7">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EEF1F5"/>
      </patternFill>
    </fill>
    <fill>
      <patternFill patternType="solid">
        <fgColor rgb="00FDF0DC"/>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6">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0" fontId="5" fillId="2" borderId="1" applyAlignment="1" pivotButton="0" quotePrefix="0" xfId="0">
      <alignment horizontal="right" vertical="center"/>
    </xf>
    <xf numFmtId="0" fontId="6" fillId="0" borderId="0" applyAlignment="1" pivotButton="0" quotePrefix="0" xfId="0">
      <alignment vertical="top" wrapText="1"/>
    </xf>
    <xf numFmtId="0" fontId="7" fillId="3" borderId="1" applyAlignment="1" pivotButton="0" quotePrefix="0" xfId="0">
      <alignment horizontal="center" vertical="center" wrapText="1"/>
    </xf>
    <xf numFmtId="164" fontId="5" fillId="2" borderId="1" applyAlignment="1" pivotButton="0" quotePrefix="0" xfId="0">
      <alignment horizontal="right" vertical="center"/>
    </xf>
    <xf numFmtId="165" fontId="5" fillId="2" borderId="1" applyAlignment="1" pivotButton="0" quotePrefix="0" xfId="0">
      <alignment horizontal="right" vertical="center"/>
    </xf>
    <xf numFmtId="165" fontId="8" fillId="4" borderId="1" applyAlignment="1" pivotButton="0" quotePrefix="0" xfId="0">
      <alignment horizontal="right" vertical="center"/>
    </xf>
    <xf numFmtId="0" fontId="8" fillId="5" borderId="1" applyAlignment="1" pivotButton="0" quotePrefix="0" xfId="0">
      <alignment vertical="center"/>
    </xf>
    <xf numFmtId="0" fontId="5" fillId="5" borderId="1" applyAlignment="1" pivotButton="0" quotePrefix="0" xfId="0">
      <alignment vertical="center"/>
    </xf>
    <xf numFmtId="165" fontId="8" fillId="5" borderId="1" applyAlignment="1" pivotButton="0" quotePrefix="0" xfId="0">
      <alignment horizontal="right" vertical="center"/>
    </xf>
    <xf numFmtId="0" fontId="0" fillId="0" borderId="4" pivotButton="0" quotePrefix="0" xfId="0"/>
    <xf numFmtId="0" fontId="0" fillId="0" borderId="5" pivotButton="0" quotePrefix="0" xfId="0"/>
    <xf numFmtId="165" fontId="5" fillId="4" borderId="1" applyAlignment="1" pivotButton="0" quotePrefix="0" xfId="0">
      <alignment horizontal="right" vertical="center"/>
    </xf>
    <xf numFmtId="0" fontId="8" fillId="0" borderId="1" applyAlignment="1" pivotButton="0" quotePrefix="0" xfId="0">
      <alignment vertical="center" wrapText="1"/>
    </xf>
    <xf numFmtId="10" fontId="5" fillId="2" borderId="1" applyAlignment="1" pivotButton="0" quotePrefix="0" xfId="0">
      <alignment horizontal="right" vertical="center"/>
    </xf>
    <xf numFmtId="166" fontId="5" fillId="4" borderId="1" applyAlignment="1" pivotButton="0" quotePrefix="0" xfId="0">
      <alignment horizontal="right" vertical="center"/>
    </xf>
    <xf numFmtId="165" fontId="8" fillId="6" borderId="1" applyAlignment="1" pivotButton="0" quotePrefix="0" xfId="0">
      <alignment horizontal="right" vertical="center"/>
    </xf>
    <xf numFmtId="164" fontId="8" fillId="4" borderId="1" applyAlignment="1" pivotButton="0" quotePrefix="0" xfId="0">
      <alignment horizontal="right" vertical="center"/>
    </xf>
    <xf numFmtId="164" fontId="5" fillId="4" borderId="1" applyAlignment="1" pivotButton="0" quotePrefix="0" xfId="0">
      <alignment horizontal="right" vertical="center"/>
    </xf>
    <xf numFmtId="0" fontId="9" fillId="4" borderId="1" applyAlignment="1" pivotButton="0" quotePrefix="0" xfId="0">
      <alignment horizontal="center" vertical="center" wrapText="1"/>
    </xf>
    <xf numFmtId="166" fontId="5" fillId="2"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33"/>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Director's loan account tracker</t>
        </is>
      </c>
    </row>
    <row r="4" ht="65" customHeight="1">
      <c r="B4" s="2" t="inlineStr">
        <is>
          <t>A director's loan account is simply the record of money moving between you and your company that is not salary, not dividend and not an expense claim. Taking £500 out one month and putting £200 back the next is perfectly normal. The trouble is that almost nobody writes it down as it happens, and the account only gets reconstructed months later from a bank statement, by which point the decisions that would have saved tax have already been made.</t>
        </is>
      </c>
    </row>
    <row r="6" ht="22" customHeight="1">
      <c r="B6" s="1" t="inlineStr">
        <is>
          <t>Overdrawn is the direction that matters</t>
        </is>
      </c>
    </row>
    <row r="7" ht="26" customHeight="1">
      <c r="B7" s="2" t="inlineStr">
        <is>
          <t>-  If the company owes YOU money, that is a credit balance. It is your money, you can take it back tax free, and there is nothing to worry about.</t>
        </is>
      </c>
    </row>
    <row r="8" ht="39" customHeight="1">
      <c r="B8" s="2" t="inlineStr">
        <is>
          <t>-  If YOU owe the company money, the account is overdrawn, and two separate taxes come into view. They are different taxes, on different people, with different deadlines, and it is entirely possible to be caught by both at once.</t>
        </is>
      </c>
    </row>
    <row r="10" ht="22" customHeight="1">
      <c r="B10" s="1" t="inlineStr">
        <is>
          <t>Tax one: the section 455 charge, paid by the company</t>
        </is>
      </c>
    </row>
    <row r="11" ht="39" customHeight="1">
      <c r="B11" s="2" t="inlineStr">
        <is>
          <t>-  If the account is still overdrawn nine months and one day after your accounting period ends, the company pays tax on the outstanding balance. The rate rose from 33.75 per cent to 35.75 per cent for money advanced on or after 6 April 2026.</t>
        </is>
      </c>
    </row>
    <row r="12" ht="26" customHeight="1">
      <c r="B12" s="2" t="inlineStr">
        <is>
          <t>-  The increase is NOT retrospective. Loans outstanding at 5 April 2026 keep the old rate, which is why this workbook asks when each advance was made rather than just what the balance is.</t>
        </is>
      </c>
    </row>
    <row r="13" ht="39" customHeight="1">
      <c r="B13" s="2" t="inlineStr">
        <is>
          <t>-  There is a sting in the ordering. Repayments are matched against the oldest advances first, so paying money back clears the cheap old borrowing and leaves the expensive new borrowing behind. The rate on what survives is usually the higher one.</t>
        </is>
      </c>
    </row>
    <row r="14" ht="39" customHeight="1">
      <c r="B14" s="2" t="inlineStr">
        <is>
          <t>-  It is refundable once the loan is repaid, but slowly: you get it back nine months after the end of the accounting period in which the repayment happened. On a December year end that can be the better part of two years with the money sitting at HMRC.</t>
        </is>
      </c>
    </row>
    <row r="16" ht="22" customHeight="1">
      <c r="B16" s="1" t="inlineStr">
        <is>
          <t>Tax two: the benefit in kind, paid by you and the company</t>
        </is>
      </c>
    </row>
    <row r="17" ht="39" customHeight="1">
      <c r="B17" s="2" t="inlineStr">
        <is>
          <t>-  If the balance goes over £10,000 at any point in the tax year, an interest-free loan is a taxable benefit. Note at ANY point: a balance that peaks at £12,000 in August and is back to £3,000 by April still counts.</t>
        </is>
      </c>
    </row>
    <row r="18" ht="39" customHeight="1">
      <c r="B18" s="2" t="inlineStr">
        <is>
          <t>-  The benefit is worked out using HMRC's official rate, 3.75 per cent for 2026/27, on the average balance, less any interest you actually paid. It goes on a P11D, you pay income tax on it, and the company pays Class 1A National Insurance at 15 per cent.</t>
        </is>
      </c>
    </row>
    <row r="19" ht="39" customHeight="1">
      <c r="B19" s="2" t="inlineStr">
        <is>
          <t>-  Paying the company interest at the official rate removes the benefit entirely. The interest is income in the company, but it is often cheaper overall than the benefit charge, and it is a decision worth making deliberately rather than by accident.</t>
        </is>
      </c>
    </row>
    <row r="21" ht="22" customHeight="1">
      <c r="B21" s="1" t="inlineStr">
        <is>
          <t>Bed and breakfasting does not work</t>
        </is>
      </c>
    </row>
    <row r="22" ht="65" customHeight="1">
      <c r="B22" s="2" t="inlineStr">
        <is>
          <t>Repaying the loan just before the nine month deadline and taking it straight back out afterwards is a known route and it is specifically blocked. Where £5,000 or more is repaid and similar amounts are withdrawn within 30 days, the repayment is matched against the new borrowing and the charge stands. There is a further rule for balances of £15,000 or more where arrangements to redraw existed at the time, with no 30 day limit at all.</t>
        </is>
      </c>
    </row>
    <row r="24" ht="22" customHeight="1">
      <c r="B24" s="1" t="inlineStr">
        <is>
          <t>How to use this workbook</t>
        </is>
      </c>
    </row>
    <row r="25" ht="26" customHeight="1">
      <c r="B25" s="2" t="inlineStr">
        <is>
          <t>-  Loan account: log every movement as it happens, with a date and a description. Ten seconds each time is worth more than an afternoon of reconstruction in January.</t>
        </is>
      </c>
    </row>
    <row r="26" ht="26" customHeight="1">
      <c r="B26" s="2" t="inlineStr">
        <is>
          <t>-  Tax position: enter your period end and the workbook works out the section 455 charge at both rates, the date it is due, and whether you have a benefit in kind problem.</t>
        </is>
      </c>
    </row>
    <row r="27" ht="39" customHeight="1">
      <c r="B27" s="2" t="inlineStr">
        <is>
          <t>-  The benefit in kind runs on the TAX year, 6 April to 5 April, while section 455 runs on your ACCOUNTING period. If your year end is not 31 March those are different windows, which is why they have separate inputs here.</t>
        </is>
      </c>
    </row>
    <row r="28" ht="26" customHeight="1">
      <c r="B28" s="2" t="inlineStr">
        <is>
          <t>-  Yellow cells are yours to fill in. Grey cells work themselves out, so leave them alone unless you mean to change the method.</t>
        </is>
      </c>
    </row>
    <row r="30" ht="22" customHeight="1">
      <c r="B30" s="1" t="inlineStr">
        <is>
          <t>One thing this workbook will not do</t>
        </is>
      </c>
    </row>
    <row r="31" ht="52" customHeight="1">
      <c r="B31" s="2" t="inlineStr">
        <is>
          <t>It will not tell you whether a payment should have been salary, a dividend or a loan in the first place. That choice is where most of the money is won or lost, it depends on your profits, your other income and your plans, and it is worth twenty minutes with an accountant before the year end rather than a reconstruction after it.</t>
        </is>
      </c>
    </row>
    <row r="33" ht="26" customHeight="1">
      <c r="B33" s="2" t="inlineStr">
        <is>
          <t>Overdrawn and not sure what it will cost, or want the salary and dividend mix set properly?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I166"/>
  <sheetViews>
    <sheetView showGridLines="0" workbookViewId="0">
      <pane xSplit="1" ySplit="8" topLeftCell="B9" activePane="bottomRight" state="frozen"/>
      <selection pane="topRight"/>
      <selection pane="bottomLeft"/>
      <selection pane="bottomRight" activeCell="A1" sqref="A1"/>
    </sheetView>
  </sheetViews>
  <sheetFormatPr baseColWidth="8" defaultRowHeight="15"/>
  <cols>
    <col width="3" customWidth="1" min="1" max="1"/>
    <col width="13" customWidth="1" min="2" max="2"/>
    <col width="38" customWidth="1" min="3" max="3"/>
    <col width="32" customWidth="1" min="4" max="4"/>
    <col width="14" customWidth="1" min="5" max="5"/>
    <col width="14" customWidth="1" min="6" max="6"/>
    <col width="15" customWidth="1" min="7" max="7"/>
    <col width="3" customWidth="1" min="8" max="8"/>
    <col width="40" customWidth="1" min="9" max="9"/>
  </cols>
  <sheetData>
    <row r="2">
      <c r="B2" s="3" t="inlineStr">
        <is>
          <t>Director's loan account</t>
        </is>
      </c>
    </row>
    <row r="3" ht="34" customHeight="1">
      <c r="B3" s="4" t="inlineStr">
        <is>
          <t>Every movement between you and the company that is not salary, dividend or an expense claim. A positive running balance means you owe the company, which is the direction that costs money. Yellow cells are yours to fill in. Grey cells work themselves out, so leave them alone unless you mean to change the method.</t>
        </is>
      </c>
    </row>
    <row r="5" ht="22" customHeight="1">
      <c r="B5" s="5" t="inlineStr">
        <is>
          <t>Director</t>
        </is>
      </c>
      <c r="C5" s="6" t="inlineStr"/>
      <c r="E5" s="5" t="inlineStr">
        <is>
          <t>Company</t>
        </is>
      </c>
      <c r="F5" s="6" t="inlineStr"/>
    </row>
    <row r="6" ht="26" customHeight="1">
      <c r="B6" s="7" t="inlineStr">
        <is>
          <t>Drawn is money leaving the company for you. Repaid is money coming back, including a dividend or salary voted and credited against the balance.</t>
        </is>
      </c>
    </row>
    <row r="8" ht="26" customHeight="1">
      <c r="B8" s="8" t="inlineStr">
        <is>
          <t>Date</t>
        </is>
      </c>
      <c r="C8" s="8" t="inlineStr">
        <is>
          <t>What it was</t>
        </is>
      </c>
      <c r="D8" s="8" t="inlineStr">
        <is>
          <t>Type</t>
        </is>
      </c>
      <c r="E8" s="8" t="inlineStr">
        <is>
          <t>Drawn</t>
        </is>
      </c>
      <c r="F8" s="8" t="inlineStr">
        <is>
          <t>Repaid</t>
        </is>
      </c>
      <c r="G8" s="8" t="inlineStr">
        <is>
          <t>Running balance</t>
        </is>
      </c>
    </row>
    <row r="9" ht="17" customHeight="1">
      <c r="B9" s="9">
        <f>DATE(2026,1,1)</f>
        <v/>
      </c>
      <c r="C9" s="6" t="inlineStr">
        <is>
          <t>Balance brought forward</t>
        </is>
      </c>
      <c r="D9" s="6" t="inlineStr">
        <is>
          <t>Balance brought forward</t>
        </is>
      </c>
      <c r="E9" s="10" t="n">
        <v>4000</v>
      </c>
      <c r="F9" s="10" t="n"/>
      <c r="G9" s="11">
        <f>IF(COUNT(E9:F9)=0,"",N(E9)-N(F9))</f>
        <v/>
      </c>
    </row>
    <row r="10" ht="17" customHeight="1">
      <c r="B10" s="9">
        <f>DATE(2026,1,15)</f>
        <v/>
      </c>
      <c r="C10" s="6" t="inlineStr">
        <is>
          <t>Monthly drawing</t>
        </is>
      </c>
      <c r="D10" s="6" t="inlineStr">
        <is>
          <t>Cash drawn</t>
        </is>
      </c>
      <c r="E10" s="10" t="n">
        <v>1500</v>
      </c>
      <c r="F10" s="10" t="n"/>
      <c r="G10" s="11">
        <f>IF(COUNT(E10:F10)=0,"",N(G9)+N(E10)-N(F10))</f>
        <v/>
      </c>
    </row>
    <row r="11" ht="17" customHeight="1">
      <c r="B11" s="9">
        <f>DATE(2026,2,12)</f>
        <v/>
      </c>
      <c r="C11" s="6" t="inlineStr">
        <is>
          <t>Personal phone bill on company card</t>
        </is>
      </c>
      <c r="D11" s="6" t="inlineStr">
        <is>
          <t>Personal expense paid by company</t>
        </is>
      </c>
      <c r="E11" s="10" t="n">
        <v>380</v>
      </c>
      <c r="F11" s="10" t="n"/>
      <c r="G11" s="11">
        <f>IF(COUNT(E11:F11)=0,"",N(G10)+N(E11)-N(F11))</f>
        <v/>
      </c>
    </row>
    <row r="12" ht="17" customHeight="1">
      <c r="B12" s="9">
        <f>DATE(2026,2,20)</f>
        <v/>
      </c>
      <c r="C12" s="6" t="inlineStr">
        <is>
          <t>Monthly drawing</t>
        </is>
      </c>
      <c r="D12" s="6" t="inlineStr">
        <is>
          <t>Cash drawn</t>
        </is>
      </c>
      <c r="E12" s="10" t="n">
        <v>1500</v>
      </c>
      <c r="F12" s="10" t="n"/>
      <c r="G12" s="11">
        <f>IF(COUNT(E12:F12)=0,"",N(G11)+N(E12)-N(F12))</f>
        <v/>
      </c>
    </row>
    <row r="13" ht="17" customHeight="1">
      <c r="B13" s="9">
        <f>DATE(2026,3,14)</f>
        <v/>
      </c>
      <c r="C13" s="6" t="inlineStr">
        <is>
          <t>Monthly drawing</t>
        </is>
      </c>
      <c r="D13" s="6" t="inlineStr">
        <is>
          <t>Cash drawn</t>
        </is>
      </c>
      <c r="E13" s="10" t="n">
        <v>1500</v>
      </c>
      <c r="F13" s="10" t="n"/>
      <c r="G13" s="11">
        <f>IF(COUNT(E13:F13)=0,"",N(G12)+N(E13)-N(F13))</f>
        <v/>
      </c>
    </row>
    <row r="14" ht="17" customHeight="1">
      <c r="B14" s="9">
        <f>DATE(2026,3,28)</f>
        <v/>
      </c>
      <c r="C14" s="6" t="inlineStr">
        <is>
          <t>Stationery bought personally</t>
        </is>
      </c>
      <c r="D14" s="6" t="inlineStr">
        <is>
          <t>Business expense paid personally</t>
        </is>
      </c>
      <c r="E14" s="10" t="n"/>
      <c r="F14" s="10" t="n">
        <v>240</v>
      </c>
      <c r="G14" s="11">
        <f>IF(COUNT(E14:F14)=0,"",N(G13)+N(E14)-N(F14))</f>
        <v/>
      </c>
    </row>
    <row r="15" ht="17" customHeight="1">
      <c r="B15" s="9">
        <f>DATE(2026,4,18)</f>
        <v/>
      </c>
      <c r="C15" s="6" t="inlineStr">
        <is>
          <t>Monthly drawing</t>
        </is>
      </c>
      <c r="D15" s="6" t="inlineStr">
        <is>
          <t>Cash drawn</t>
        </is>
      </c>
      <c r="E15" s="10" t="n">
        <v>1800</v>
      </c>
      <c r="F15" s="10" t="n"/>
      <c r="G15" s="11">
        <f>IF(COUNT(E15:F15)=0,"",N(G14)+N(E15)-N(F15))</f>
        <v/>
      </c>
    </row>
    <row r="16" ht="17" customHeight="1">
      <c r="B16" s="9">
        <f>DATE(2026,5,22)</f>
        <v/>
      </c>
      <c r="C16" s="6" t="inlineStr">
        <is>
          <t>Monthly drawing</t>
        </is>
      </c>
      <c r="D16" s="6" t="inlineStr">
        <is>
          <t>Cash drawn</t>
        </is>
      </c>
      <c r="E16" s="10" t="n">
        <v>1800</v>
      </c>
      <c r="F16" s="10" t="n"/>
      <c r="G16" s="11">
        <f>IF(COUNT(E16:F16)=0,"",N(G15)+N(E16)-N(F16))</f>
        <v/>
      </c>
    </row>
    <row r="17" ht="17" customHeight="1">
      <c r="B17" s="9">
        <f>DATE(2026,6,10)</f>
        <v/>
      </c>
      <c r="C17" s="6" t="inlineStr">
        <is>
          <t>Family holiday on company card</t>
        </is>
      </c>
      <c r="D17" s="6" t="inlineStr">
        <is>
          <t>Personal expense paid by company</t>
        </is>
      </c>
      <c r="E17" s="10" t="n">
        <v>620</v>
      </c>
      <c r="F17" s="10" t="n"/>
      <c r="G17" s="11">
        <f>IF(COUNT(E17:F17)=0,"",N(G16)+N(E17)-N(F17))</f>
        <v/>
      </c>
    </row>
    <row r="18" ht="17" customHeight="1">
      <c r="B18" s="9">
        <f>DATE(2026,6,19)</f>
        <v/>
      </c>
      <c r="C18" s="6" t="inlineStr">
        <is>
          <t>Monthly drawing</t>
        </is>
      </c>
      <c r="D18" s="6" t="inlineStr">
        <is>
          <t>Cash drawn</t>
        </is>
      </c>
      <c r="E18" s="10" t="n">
        <v>1800</v>
      </c>
      <c r="F18" s="10" t="n"/>
      <c r="G18" s="11">
        <f>IF(COUNT(E18:F18)=0,"",N(G17)+N(E18)-N(F18))</f>
        <v/>
      </c>
    </row>
    <row r="19" ht="17" customHeight="1">
      <c r="B19" s="9">
        <f>DATE(2026,7,17)</f>
        <v/>
      </c>
      <c r="C19" s="6" t="inlineStr">
        <is>
          <t>Monthly drawing</t>
        </is>
      </c>
      <c r="D19" s="6" t="inlineStr">
        <is>
          <t>Cash drawn</t>
        </is>
      </c>
      <c r="E19" s="10" t="n">
        <v>1800</v>
      </c>
      <c r="F19" s="10" t="n"/>
      <c r="G19" s="11">
        <f>IF(COUNT(E19:F19)=0,"",N(G18)+N(E19)-N(F19))</f>
        <v/>
      </c>
    </row>
    <row r="20" ht="17" customHeight="1">
      <c r="B20" s="9">
        <f>DATE(2026,8,5)</f>
        <v/>
      </c>
      <c r="C20" s="6" t="inlineStr">
        <is>
          <t>Repayment from personal savings</t>
        </is>
      </c>
      <c r="D20" s="6" t="inlineStr">
        <is>
          <t>Cash repaid</t>
        </is>
      </c>
      <c r="E20" s="10" t="n"/>
      <c r="F20" s="10" t="n">
        <v>3000</v>
      </c>
      <c r="G20" s="11">
        <f>IF(COUNT(E20:F20)=0,"",N(G19)+N(E20)-N(F20))</f>
        <v/>
      </c>
    </row>
    <row r="21" ht="17" customHeight="1">
      <c r="B21" s="9">
        <f>DATE(2026,8,21)</f>
        <v/>
      </c>
      <c r="C21" s="6" t="inlineStr">
        <is>
          <t>Monthly drawing</t>
        </is>
      </c>
      <c r="D21" s="6" t="inlineStr">
        <is>
          <t>Cash drawn</t>
        </is>
      </c>
      <c r="E21" s="10" t="n">
        <v>1800</v>
      </c>
      <c r="F21" s="10" t="n"/>
      <c r="G21" s="11">
        <f>IF(COUNT(E21:F21)=0,"",N(G20)+N(E21)-N(F21))</f>
        <v/>
      </c>
    </row>
    <row r="22" ht="17" customHeight="1">
      <c r="B22" s="9">
        <f>DATE(2026,9,18)</f>
        <v/>
      </c>
      <c r="C22" s="6" t="inlineStr">
        <is>
          <t>Monthly drawing</t>
        </is>
      </c>
      <c r="D22" s="6" t="inlineStr">
        <is>
          <t>Cash drawn</t>
        </is>
      </c>
      <c r="E22" s="10" t="n">
        <v>1800</v>
      </c>
      <c r="F22" s="10" t="n"/>
      <c r="G22" s="11">
        <f>IF(COUNT(E22:F22)=0,"",N(G21)+N(E22)-N(F22))</f>
        <v/>
      </c>
    </row>
    <row r="23" ht="17" customHeight="1">
      <c r="B23" s="9">
        <f>DATE(2026,10,16)</f>
        <v/>
      </c>
      <c r="C23" s="6" t="inlineStr">
        <is>
          <t>Monthly drawing</t>
        </is>
      </c>
      <c r="D23" s="6" t="inlineStr">
        <is>
          <t>Cash drawn</t>
        </is>
      </c>
      <c r="E23" s="10" t="n">
        <v>1800</v>
      </c>
      <c r="F23" s="10" t="n"/>
      <c r="G23" s="11">
        <f>IF(COUNT(E23:F23)=0,"",N(G22)+N(E23)-N(F23))</f>
        <v/>
      </c>
    </row>
    <row r="24" ht="17" customHeight="1">
      <c r="B24" s="9">
        <f>DATE(2026,11,14)</f>
        <v/>
      </c>
      <c r="C24" s="6" t="inlineStr">
        <is>
          <t>Monthly drawing</t>
        </is>
      </c>
      <c r="D24" s="6" t="inlineStr">
        <is>
          <t>Cash drawn</t>
        </is>
      </c>
      <c r="E24" s="10" t="n">
        <v>1800</v>
      </c>
      <c r="F24" s="10" t="n"/>
      <c r="G24" s="11">
        <f>IF(COUNT(E24:F24)=0,"",N(G23)+N(E24)-N(F24))</f>
        <v/>
      </c>
    </row>
    <row r="25" ht="17" customHeight="1">
      <c r="B25" s="9">
        <f>DATE(2026,11,20)</f>
        <v/>
      </c>
      <c r="C25" s="6" t="inlineStr">
        <is>
          <t>Personal car service on company card</t>
        </is>
      </c>
      <c r="D25" s="6" t="inlineStr">
        <is>
          <t>Personal expense paid by company</t>
        </is>
      </c>
      <c r="E25" s="10" t="n">
        <v>450</v>
      </c>
      <c r="F25" s="10" t="n"/>
      <c r="G25" s="11">
        <f>IF(COUNT(E25:F25)=0,"",N(G24)+N(E25)-N(F25))</f>
        <v/>
      </c>
    </row>
    <row r="26" ht="17" customHeight="1">
      <c r="B26" s="9">
        <f>DATE(2026,12,12)</f>
        <v/>
      </c>
      <c r="C26" s="6" t="inlineStr">
        <is>
          <t>Monthly drawing</t>
        </is>
      </c>
      <c r="D26" s="6" t="inlineStr">
        <is>
          <t>Cash drawn</t>
        </is>
      </c>
      <c r="E26" s="10" t="n">
        <v>1800</v>
      </c>
      <c r="F26" s="10" t="n"/>
      <c r="G26" s="11">
        <f>IF(COUNT(E26:F26)=0,"",N(G25)+N(E26)-N(F26))</f>
        <v/>
      </c>
    </row>
    <row r="27" ht="17" customHeight="1">
      <c r="B27" s="9">
        <f>DATE(2026,12,31)</f>
        <v/>
      </c>
      <c r="C27" s="6" t="inlineStr">
        <is>
          <t>Dividend voted and credited</t>
        </is>
      </c>
      <c r="D27" s="6" t="inlineStr">
        <is>
          <t>Dividend credited</t>
        </is>
      </c>
      <c r="E27" s="10" t="n"/>
      <c r="F27" s="10" t="n">
        <v>12000</v>
      </c>
      <c r="G27" s="11">
        <f>IF(COUNT(E27:F27)=0,"",N(G26)+N(E27)-N(F27))</f>
        <v/>
      </c>
    </row>
    <row r="28" ht="17" customHeight="1">
      <c r="B28" s="9" t="n"/>
      <c r="C28" s="6" t="n"/>
      <c r="D28" s="6" t="n"/>
      <c r="E28" s="10" t="n"/>
      <c r="F28" s="10" t="n"/>
      <c r="G28" s="11">
        <f>IF(COUNT(E28:F28)=0,"",N(G27)+N(E28)-N(F28))</f>
        <v/>
      </c>
    </row>
    <row r="29" ht="17" customHeight="1">
      <c r="B29" s="9" t="n"/>
      <c r="C29" s="6" t="n"/>
      <c r="D29" s="6" t="n"/>
      <c r="E29" s="10" t="n"/>
      <c r="F29" s="10" t="n"/>
      <c r="G29" s="11">
        <f>IF(COUNT(E29:F29)=0,"",N(G28)+N(E29)-N(F29))</f>
        <v/>
      </c>
    </row>
    <row r="30" ht="17" customHeight="1">
      <c r="B30" s="9" t="n"/>
      <c r="C30" s="6" t="n"/>
      <c r="D30" s="6" t="n"/>
      <c r="E30" s="10" t="n"/>
      <c r="F30" s="10" t="n"/>
      <c r="G30" s="11">
        <f>IF(COUNT(E30:F30)=0,"",N(G29)+N(E30)-N(F30))</f>
        <v/>
      </c>
    </row>
    <row r="31" ht="17" customHeight="1">
      <c r="B31" s="9" t="n"/>
      <c r="C31" s="6" t="n"/>
      <c r="D31" s="6" t="n"/>
      <c r="E31" s="10" t="n"/>
      <c r="F31" s="10" t="n"/>
      <c r="G31" s="11">
        <f>IF(COUNT(E31:F31)=0,"",N(G30)+N(E31)-N(F31))</f>
        <v/>
      </c>
    </row>
    <row r="32" ht="17" customHeight="1">
      <c r="B32" s="9" t="n"/>
      <c r="C32" s="6" t="n"/>
      <c r="D32" s="6" t="n"/>
      <c r="E32" s="10" t="n"/>
      <c r="F32" s="10" t="n"/>
      <c r="G32" s="11">
        <f>IF(COUNT(E32:F32)=0,"",N(G31)+N(E32)-N(F32))</f>
        <v/>
      </c>
    </row>
    <row r="33" ht="17" customHeight="1">
      <c r="B33" s="9" t="n"/>
      <c r="C33" s="6" t="n"/>
      <c r="D33" s="6" t="n"/>
      <c r="E33" s="10" t="n"/>
      <c r="F33" s="10" t="n"/>
      <c r="G33" s="11">
        <f>IF(COUNT(E33:F33)=0,"",N(G32)+N(E33)-N(F33))</f>
        <v/>
      </c>
    </row>
    <row r="34" ht="17" customHeight="1">
      <c r="B34" s="9" t="n"/>
      <c r="C34" s="6" t="n"/>
      <c r="D34" s="6" t="n"/>
      <c r="E34" s="10" t="n"/>
      <c r="F34" s="10" t="n"/>
      <c r="G34" s="11">
        <f>IF(COUNT(E34:F34)=0,"",N(G33)+N(E34)-N(F34))</f>
        <v/>
      </c>
    </row>
    <row r="35" ht="17" customHeight="1">
      <c r="B35" s="9" t="n"/>
      <c r="C35" s="6" t="n"/>
      <c r="D35" s="6" t="n"/>
      <c r="E35" s="10" t="n"/>
      <c r="F35" s="10" t="n"/>
      <c r="G35" s="11">
        <f>IF(COUNT(E35:F35)=0,"",N(G34)+N(E35)-N(F35))</f>
        <v/>
      </c>
    </row>
    <row r="36" ht="17" customHeight="1">
      <c r="B36" s="9" t="n"/>
      <c r="C36" s="6" t="n"/>
      <c r="D36" s="6" t="n"/>
      <c r="E36" s="10" t="n"/>
      <c r="F36" s="10" t="n"/>
      <c r="G36" s="11">
        <f>IF(COUNT(E36:F36)=0,"",N(G35)+N(E36)-N(F36))</f>
        <v/>
      </c>
    </row>
    <row r="37" ht="17" customHeight="1">
      <c r="B37" s="9" t="n"/>
      <c r="C37" s="6" t="n"/>
      <c r="D37" s="6" t="n"/>
      <c r="E37" s="10" t="n"/>
      <c r="F37" s="10" t="n"/>
      <c r="G37" s="11">
        <f>IF(COUNT(E37:F37)=0,"",N(G36)+N(E37)-N(F37))</f>
        <v/>
      </c>
    </row>
    <row r="38" ht="17" customHeight="1">
      <c r="B38" s="9" t="n"/>
      <c r="C38" s="6" t="n"/>
      <c r="D38" s="6" t="n"/>
      <c r="E38" s="10" t="n"/>
      <c r="F38" s="10" t="n"/>
      <c r="G38" s="11">
        <f>IF(COUNT(E38:F38)=0,"",N(G37)+N(E38)-N(F38))</f>
        <v/>
      </c>
    </row>
    <row r="39" ht="17" customHeight="1">
      <c r="B39" s="9" t="n"/>
      <c r="C39" s="6" t="n"/>
      <c r="D39" s="6" t="n"/>
      <c r="E39" s="10" t="n"/>
      <c r="F39" s="10" t="n"/>
      <c r="G39" s="11">
        <f>IF(COUNT(E39:F39)=0,"",N(G38)+N(E39)-N(F39))</f>
        <v/>
      </c>
    </row>
    <row r="40" ht="17" customHeight="1">
      <c r="B40" s="9" t="n"/>
      <c r="C40" s="6" t="n"/>
      <c r="D40" s="6" t="n"/>
      <c r="E40" s="10" t="n"/>
      <c r="F40" s="10" t="n"/>
      <c r="G40" s="11">
        <f>IF(COUNT(E40:F40)=0,"",N(G39)+N(E40)-N(F40))</f>
        <v/>
      </c>
    </row>
    <row r="41" ht="17" customHeight="1">
      <c r="B41" s="9" t="n"/>
      <c r="C41" s="6" t="n"/>
      <c r="D41" s="6" t="n"/>
      <c r="E41" s="10" t="n"/>
      <c r="F41" s="10" t="n"/>
      <c r="G41" s="11">
        <f>IF(COUNT(E41:F41)=0,"",N(G40)+N(E41)-N(F41))</f>
        <v/>
      </c>
    </row>
    <row r="42" ht="17" customHeight="1">
      <c r="B42" s="9" t="n"/>
      <c r="C42" s="6" t="n"/>
      <c r="D42" s="6" t="n"/>
      <c r="E42" s="10" t="n"/>
      <c r="F42" s="10" t="n"/>
      <c r="G42" s="11">
        <f>IF(COUNT(E42:F42)=0,"",N(G41)+N(E42)-N(F42))</f>
        <v/>
      </c>
    </row>
    <row r="43" ht="17" customHeight="1">
      <c r="B43" s="9" t="n"/>
      <c r="C43" s="6" t="n"/>
      <c r="D43" s="6" t="n"/>
      <c r="E43" s="10" t="n"/>
      <c r="F43" s="10" t="n"/>
      <c r="G43" s="11">
        <f>IF(COUNT(E43:F43)=0,"",N(G42)+N(E43)-N(F43))</f>
        <v/>
      </c>
    </row>
    <row r="44" ht="17" customHeight="1">
      <c r="B44" s="9" t="n"/>
      <c r="C44" s="6" t="n"/>
      <c r="D44" s="6" t="n"/>
      <c r="E44" s="10" t="n"/>
      <c r="F44" s="10" t="n"/>
      <c r="G44" s="11">
        <f>IF(COUNT(E44:F44)=0,"",N(G43)+N(E44)-N(F44))</f>
        <v/>
      </c>
    </row>
    <row r="45" ht="17" customHeight="1">
      <c r="B45" s="9" t="n"/>
      <c r="C45" s="6" t="n"/>
      <c r="D45" s="6" t="n"/>
      <c r="E45" s="10" t="n"/>
      <c r="F45" s="10" t="n"/>
      <c r="G45" s="11">
        <f>IF(COUNT(E45:F45)=0,"",N(G44)+N(E45)-N(F45))</f>
        <v/>
      </c>
    </row>
    <row r="46" ht="17" customHeight="1">
      <c r="B46" s="9" t="n"/>
      <c r="C46" s="6" t="n"/>
      <c r="D46" s="6" t="n"/>
      <c r="E46" s="10" t="n"/>
      <c r="F46" s="10" t="n"/>
      <c r="G46" s="11">
        <f>IF(COUNT(E46:F46)=0,"",N(G45)+N(E46)-N(F46))</f>
        <v/>
      </c>
    </row>
    <row r="47" ht="17" customHeight="1">
      <c r="B47" s="9" t="n"/>
      <c r="C47" s="6" t="n"/>
      <c r="D47" s="6" t="n"/>
      <c r="E47" s="10" t="n"/>
      <c r="F47" s="10" t="n"/>
      <c r="G47" s="11">
        <f>IF(COUNT(E47:F47)=0,"",N(G46)+N(E47)-N(F47))</f>
        <v/>
      </c>
    </row>
    <row r="48" ht="17" customHeight="1">
      <c r="B48" s="9" t="n"/>
      <c r="C48" s="6" t="n"/>
      <c r="D48" s="6" t="n"/>
      <c r="E48" s="10" t="n"/>
      <c r="F48" s="10" t="n"/>
      <c r="G48" s="11">
        <f>IF(COUNT(E48:F48)=0,"",N(G47)+N(E48)-N(F48))</f>
        <v/>
      </c>
    </row>
    <row r="49" ht="17" customHeight="1">
      <c r="B49" s="9" t="n"/>
      <c r="C49" s="6" t="n"/>
      <c r="D49" s="6" t="n"/>
      <c r="E49" s="10" t="n"/>
      <c r="F49" s="10" t="n"/>
      <c r="G49" s="11">
        <f>IF(COUNT(E49:F49)=0,"",N(G48)+N(E49)-N(F49))</f>
        <v/>
      </c>
    </row>
    <row r="50" ht="17" customHeight="1">
      <c r="B50" s="9" t="n"/>
      <c r="C50" s="6" t="n"/>
      <c r="D50" s="6" t="n"/>
      <c r="E50" s="10" t="n"/>
      <c r="F50" s="10" t="n"/>
      <c r="G50" s="11">
        <f>IF(COUNT(E50:F50)=0,"",N(G49)+N(E50)-N(F50))</f>
        <v/>
      </c>
    </row>
    <row r="51" ht="17" customHeight="1">
      <c r="B51" s="9" t="n"/>
      <c r="C51" s="6" t="n"/>
      <c r="D51" s="6" t="n"/>
      <c r="E51" s="10" t="n"/>
      <c r="F51" s="10" t="n"/>
      <c r="G51" s="11">
        <f>IF(COUNT(E51:F51)=0,"",N(G50)+N(E51)-N(F51))</f>
        <v/>
      </c>
    </row>
    <row r="52" ht="17" customHeight="1">
      <c r="B52" s="9" t="n"/>
      <c r="C52" s="6" t="n"/>
      <c r="D52" s="6" t="n"/>
      <c r="E52" s="10" t="n"/>
      <c r="F52" s="10" t="n"/>
      <c r="G52" s="11">
        <f>IF(COUNT(E52:F52)=0,"",N(G51)+N(E52)-N(F52))</f>
        <v/>
      </c>
    </row>
    <row r="53" ht="17" customHeight="1">
      <c r="B53" s="9" t="n"/>
      <c r="C53" s="6" t="n"/>
      <c r="D53" s="6" t="n"/>
      <c r="E53" s="10" t="n"/>
      <c r="F53" s="10" t="n"/>
      <c r="G53" s="11">
        <f>IF(COUNT(E53:F53)=0,"",N(G52)+N(E53)-N(F53))</f>
        <v/>
      </c>
    </row>
    <row r="54" ht="17" customHeight="1">
      <c r="B54" s="9" t="n"/>
      <c r="C54" s="6" t="n"/>
      <c r="D54" s="6" t="n"/>
      <c r="E54" s="10" t="n"/>
      <c r="F54" s="10" t="n"/>
      <c r="G54" s="11">
        <f>IF(COUNT(E54:F54)=0,"",N(G53)+N(E54)-N(F54))</f>
        <v/>
      </c>
    </row>
    <row r="55" ht="17" customHeight="1">
      <c r="B55" s="9" t="n"/>
      <c r="C55" s="6" t="n"/>
      <c r="D55" s="6" t="n"/>
      <c r="E55" s="10" t="n"/>
      <c r="F55" s="10" t="n"/>
      <c r="G55" s="11">
        <f>IF(COUNT(E55:F55)=0,"",N(G54)+N(E55)-N(F55))</f>
        <v/>
      </c>
    </row>
    <row r="56" ht="17" customHeight="1">
      <c r="B56" s="9" t="n"/>
      <c r="C56" s="6" t="n"/>
      <c r="D56" s="6" t="n"/>
      <c r="E56" s="10" t="n"/>
      <c r="F56" s="10" t="n"/>
      <c r="G56" s="11">
        <f>IF(COUNT(E56:F56)=0,"",N(G55)+N(E56)-N(F56))</f>
        <v/>
      </c>
    </row>
    <row r="57" ht="17" customHeight="1">
      <c r="B57" s="9" t="n"/>
      <c r="C57" s="6" t="n"/>
      <c r="D57" s="6" t="n"/>
      <c r="E57" s="10" t="n"/>
      <c r="F57" s="10" t="n"/>
      <c r="G57" s="11">
        <f>IF(COUNT(E57:F57)=0,"",N(G56)+N(E57)-N(F57))</f>
        <v/>
      </c>
    </row>
    <row r="58" ht="17" customHeight="1">
      <c r="B58" s="9" t="n"/>
      <c r="C58" s="6" t="n"/>
      <c r="D58" s="6" t="n"/>
      <c r="E58" s="10" t="n"/>
      <c r="F58" s="10" t="n"/>
      <c r="G58" s="11">
        <f>IF(COUNT(E58:F58)=0,"",N(G57)+N(E58)-N(F58))</f>
        <v/>
      </c>
    </row>
    <row r="59" ht="17" customHeight="1">
      <c r="B59" s="9" t="n"/>
      <c r="C59" s="6" t="n"/>
      <c r="D59" s="6" t="n"/>
      <c r="E59" s="10" t="n"/>
      <c r="F59" s="10" t="n"/>
      <c r="G59" s="11">
        <f>IF(COUNT(E59:F59)=0,"",N(G58)+N(E59)-N(F59))</f>
        <v/>
      </c>
    </row>
    <row r="60" ht="17" customHeight="1">
      <c r="B60" s="9" t="n"/>
      <c r="C60" s="6" t="n"/>
      <c r="D60" s="6" t="n"/>
      <c r="E60" s="10" t="n"/>
      <c r="F60" s="10" t="n"/>
      <c r="G60" s="11">
        <f>IF(COUNT(E60:F60)=0,"",N(G59)+N(E60)-N(F60))</f>
        <v/>
      </c>
    </row>
    <row r="61" ht="17" customHeight="1">
      <c r="B61" s="9" t="n"/>
      <c r="C61" s="6" t="n"/>
      <c r="D61" s="6" t="n"/>
      <c r="E61" s="10" t="n"/>
      <c r="F61" s="10" t="n"/>
      <c r="G61" s="11">
        <f>IF(COUNT(E61:F61)=0,"",N(G60)+N(E61)-N(F61))</f>
        <v/>
      </c>
    </row>
    <row r="62" ht="17" customHeight="1">
      <c r="B62" s="9" t="n"/>
      <c r="C62" s="6" t="n"/>
      <c r="D62" s="6" t="n"/>
      <c r="E62" s="10" t="n"/>
      <c r="F62" s="10" t="n"/>
      <c r="G62" s="11">
        <f>IF(COUNT(E62:F62)=0,"",N(G61)+N(E62)-N(F62))</f>
        <v/>
      </c>
    </row>
    <row r="63" ht="17" customHeight="1">
      <c r="B63" s="9" t="n"/>
      <c r="C63" s="6" t="n"/>
      <c r="D63" s="6" t="n"/>
      <c r="E63" s="10" t="n"/>
      <c r="F63" s="10" t="n"/>
      <c r="G63" s="11">
        <f>IF(COUNT(E63:F63)=0,"",N(G62)+N(E63)-N(F63))</f>
        <v/>
      </c>
    </row>
    <row r="64" ht="17" customHeight="1">
      <c r="B64" s="9" t="n"/>
      <c r="C64" s="6" t="n"/>
      <c r="D64" s="6" t="n"/>
      <c r="E64" s="10" t="n"/>
      <c r="F64" s="10" t="n"/>
      <c r="G64" s="11">
        <f>IF(COUNT(E64:F64)=0,"",N(G63)+N(E64)-N(F64))</f>
        <v/>
      </c>
    </row>
    <row r="65" ht="17" customHeight="1">
      <c r="B65" s="9" t="n"/>
      <c r="C65" s="6" t="n"/>
      <c r="D65" s="6" t="n"/>
      <c r="E65" s="10" t="n"/>
      <c r="F65" s="10" t="n"/>
      <c r="G65" s="11">
        <f>IF(COUNT(E65:F65)=0,"",N(G64)+N(E65)-N(F65))</f>
        <v/>
      </c>
    </row>
    <row r="66" ht="17" customHeight="1">
      <c r="B66" s="9" t="n"/>
      <c r="C66" s="6" t="n"/>
      <c r="D66" s="6" t="n"/>
      <c r="E66" s="10" t="n"/>
      <c r="F66" s="10" t="n"/>
      <c r="G66" s="11">
        <f>IF(COUNT(E66:F66)=0,"",N(G65)+N(E66)-N(F66))</f>
        <v/>
      </c>
    </row>
    <row r="67" ht="17" customHeight="1">
      <c r="B67" s="9" t="n"/>
      <c r="C67" s="6" t="n"/>
      <c r="D67" s="6" t="n"/>
      <c r="E67" s="10" t="n"/>
      <c r="F67" s="10" t="n"/>
      <c r="G67" s="11">
        <f>IF(COUNT(E67:F67)=0,"",N(G66)+N(E67)-N(F67))</f>
        <v/>
      </c>
    </row>
    <row r="68" ht="17" customHeight="1">
      <c r="B68" s="9" t="n"/>
      <c r="C68" s="6" t="n"/>
      <c r="D68" s="6" t="n"/>
      <c r="E68" s="10" t="n"/>
      <c r="F68" s="10" t="n"/>
      <c r="G68" s="11">
        <f>IF(COUNT(E68:F68)=0,"",N(G67)+N(E68)-N(F68))</f>
        <v/>
      </c>
    </row>
    <row r="69" ht="17" customHeight="1">
      <c r="B69" s="9" t="n"/>
      <c r="C69" s="6" t="n"/>
      <c r="D69" s="6" t="n"/>
      <c r="E69" s="10" t="n"/>
      <c r="F69" s="10" t="n"/>
      <c r="G69" s="11">
        <f>IF(COUNT(E69:F69)=0,"",N(G68)+N(E69)-N(F69))</f>
        <v/>
      </c>
    </row>
    <row r="70" ht="17" customHeight="1">
      <c r="B70" s="9" t="n"/>
      <c r="C70" s="6" t="n"/>
      <c r="D70" s="6" t="n"/>
      <c r="E70" s="10" t="n"/>
      <c r="F70" s="10" t="n"/>
      <c r="G70" s="11">
        <f>IF(COUNT(E70:F70)=0,"",N(G69)+N(E70)-N(F70))</f>
        <v/>
      </c>
    </row>
    <row r="71" ht="17" customHeight="1">
      <c r="B71" s="9" t="n"/>
      <c r="C71" s="6" t="n"/>
      <c r="D71" s="6" t="n"/>
      <c r="E71" s="10" t="n"/>
      <c r="F71" s="10" t="n"/>
      <c r="G71" s="11">
        <f>IF(COUNT(E71:F71)=0,"",N(G70)+N(E71)-N(F71))</f>
        <v/>
      </c>
    </row>
    <row r="72" ht="17" customHeight="1">
      <c r="B72" s="9" t="n"/>
      <c r="C72" s="6" t="n"/>
      <c r="D72" s="6" t="n"/>
      <c r="E72" s="10" t="n"/>
      <c r="F72" s="10" t="n"/>
      <c r="G72" s="11">
        <f>IF(COUNT(E72:F72)=0,"",N(G71)+N(E72)-N(F72))</f>
        <v/>
      </c>
    </row>
    <row r="73" ht="17" customHeight="1">
      <c r="B73" s="9" t="n"/>
      <c r="C73" s="6" t="n"/>
      <c r="D73" s="6" t="n"/>
      <c r="E73" s="10" t="n"/>
      <c r="F73" s="10" t="n"/>
      <c r="G73" s="11">
        <f>IF(COUNT(E73:F73)=0,"",N(G72)+N(E73)-N(F73))</f>
        <v/>
      </c>
    </row>
    <row r="74" ht="17" customHeight="1">
      <c r="B74" s="9" t="n"/>
      <c r="C74" s="6" t="n"/>
      <c r="D74" s="6" t="n"/>
      <c r="E74" s="10" t="n"/>
      <c r="F74" s="10" t="n"/>
      <c r="G74" s="11">
        <f>IF(COUNT(E74:F74)=0,"",N(G73)+N(E74)-N(F74))</f>
        <v/>
      </c>
    </row>
    <row r="75" ht="17" customHeight="1">
      <c r="B75" s="9" t="n"/>
      <c r="C75" s="6" t="n"/>
      <c r="D75" s="6" t="n"/>
      <c r="E75" s="10" t="n"/>
      <c r="F75" s="10" t="n"/>
      <c r="G75" s="11">
        <f>IF(COUNT(E75:F75)=0,"",N(G74)+N(E75)-N(F75))</f>
        <v/>
      </c>
    </row>
    <row r="76" ht="17" customHeight="1">
      <c r="B76" s="9" t="n"/>
      <c r="C76" s="6" t="n"/>
      <c r="D76" s="6" t="n"/>
      <c r="E76" s="10" t="n"/>
      <c r="F76" s="10" t="n"/>
      <c r="G76" s="11">
        <f>IF(COUNT(E76:F76)=0,"",N(G75)+N(E76)-N(F76))</f>
        <v/>
      </c>
    </row>
    <row r="77" ht="17" customHeight="1">
      <c r="B77" s="9" t="n"/>
      <c r="C77" s="6" t="n"/>
      <c r="D77" s="6" t="n"/>
      <c r="E77" s="10" t="n"/>
      <c r="F77" s="10" t="n"/>
      <c r="G77" s="11">
        <f>IF(COUNT(E77:F77)=0,"",N(G76)+N(E77)-N(F77))</f>
        <v/>
      </c>
    </row>
    <row r="78" ht="17" customHeight="1">
      <c r="B78" s="9" t="n"/>
      <c r="C78" s="6" t="n"/>
      <c r="D78" s="6" t="n"/>
      <c r="E78" s="10" t="n"/>
      <c r="F78" s="10" t="n"/>
      <c r="G78" s="11">
        <f>IF(COUNT(E78:F78)=0,"",N(G77)+N(E78)-N(F78))</f>
        <v/>
      </c>
    </row>
    <row r="79" ht="17" customHeight="1">
      <c r="B79" s="9" t="n"/>
      <c r="C79" s="6" t="n"/>
      <c r="D79" s="6" t="n"/>
      <c r="E79" s="10" t="n"/>
      <c r="F79" s="10" t="n"/>
      <c r="G79" s="11">
        <f>IF(COUNT(E79:F79)=0,"",N(G78)+N(E79)-N(F79))</f>
        <v/>
      </c>
    </row>
    <row r="80" ht="17" customHeight="1">
      <c r="B80" s="9" t="n"/>
      <c r="C80" s="6" t="n"/>
      <c r="D80" s="6" t="n"/>
      <c r="E80" s="10" t="n"/>
      <c r="F80" s="10" t="n"/>
      <c r="G80" s="11">
        <f>IF(COUNT(E80:F80)=0,"",N(G79)+N(E80)-N(F80))</f>
        <v/>
      </c>
    </row>
    <row r="81" ht="17" customHeight="1">
      <c r="B81" s="9" t="n"/>
      <c r="C81" s="6" t="n"/>
      <c r="D81" s="6" t="n"/>
      <c r="E81" s="10" t="n"/>
      <c r="F81" s="10" t="n"/>
      <c r="G81" s="11">
        <f>IF(COUNT(E81:F81)=0,"",N(G80)+N(E81)-N(F81))</f>
        <v/>
      </c>
    </row>
    <row r="82" ht="17" customHeight="1">
      <c r="B82" s="9" t="n"/>
      <c r="C82" s="6" t="n"/>
      <c r="D82" s="6" t="n"/>
      <c r="E82" s="10" t="n"/>
      <c r="F82" s="10" t="n"/>
      <c r="G82" s="11">
        <f>IF(COUNT(E82:F82)=0,"",N(G81)+N(E82)-N(F82))</f>
        <v/>
      </c>
    </row>
    <row r="83" ht="17" customHeight="1">
      <c r="B83" s="9" t="n"/>
      <c r="C83" s="6" t="n"/>
      <c r="D83" s="6" t="n"/>
      <c r="E83" s="10" t="n"/>
      <c r="F83" s="10" t="n"/>
      <c r="G83" s="11">
        <f>IF(COUNT(E83:F83)=0,"",N(G82)+N(E83)-N(F83))</f>
        <v/>
      </c>
    </row>
    <row r="84" ht="17" customHeight="1">
      <c r="B84" s="9" t="n"/>
      <c r="C84" s="6" t="n"/>
      <c r="D84" s="6" t="n"/>
      <c r="E84" s="10" t="n"/>
      <c r="F84" s="10" t="n"/>
      <c r="G84" s="11">
        <f>IF(COUNT(E84:F84)=0,"",N(G83)+N(E84)-N(F84))</f>
        <v/>
      </c>
    </row>
    <row r="85" ht="17" customHeight="1">
      <c r="B85" s="9" t="n"/>
      <c r="C85" s="6" t="n"/>
      <c r="D85" s="6" t="n"/>
      <c r="E85" s="10" t="n"/>
      <c r="F85" s="10" t="n"/>
      <c r="G85" s="11">
        <f>IF(COUNT(E85:F85)=0,"",N(G84)+N(E85)-N(F85))</f>
        <v/>
      </c>
    </row>
    <row r="86" ht="17" customHeight="1">
      <c r="B86" s="9" t="n"/>
      <c r="C86" s="6" t="n"/>
      <c r="D86" s="6" t="n"/>
      <c r="E86" s="10" t="n"/>
      <c r="F86" s="10" t="n"/>
      <c r="G86" s="11">
        <f>IF(COUNT(E86:F86)=0,"",N(G85)+N(E86)-N(F86))</f>
        <v/>
      </c>
    </row>
    <row r="87" ht="17" customHeight="1">
      <c r="B87" s="9" t="n"/>
      <c r="C87" s="6" t="n"/>
      <c r="D87" s="6" t="n"/>
      <c r="E87" s="10" t="n"/>
      <c r="F87" s="10" t="n"/>
      <c r="G87" s="11">
        <f>IF(COUNT(E87:F87)=0,"",N(G86)+N(E87)-N(F87))</f>
        <v/>
      </c>
    </row>
    <row r="88" ht="17" customHeight="1">
      <c r="B88" s="9" t="n"/>
      <c r="C88" s="6" t="n"/>
      <c r="D88" s="6" t="n"/>
      <c r="E88" s="10" t="n"/>
      <c r="F88" s="10" t="n"/>
      <c r="G88" s="11">
        <f>IF(COUNT(E88:F88)=0,"",N(G87)+N(E88)-N(F88))</f>
        <v/>
      </c>
    </row>
    <row r="89" ht="17" customHeight="1">
      <c r="B89" s="9" t="n"/>
      <c r="C89" s="6" t="n"/>
      <c r="D89" s="6" t="n"/>
      <c r="E89" s="10" t="n"/>
      <c r="F89" s="10" t="n"/>
      <c r="G89" s="11">
        <f>IF(COUNT(E89:F89)=0,"",N(G88)+N(E89)-N(F89))</f>
        <v/>
      </c>
    </row>
    <row r="90" ht="17" customHeight="1">
      <c r="B90" s="9" t="n"/>
      <c r="C90" s="6" t="n"/>
      <c r="D90" s="6" t="n"/>
      <c r="E90" s="10" t="n"/>
      <c r="F90" s="10" t="n"/>
      <c r="G90" s="11">
        <f>IF(COUNT(E90:F90)=0,"",N(G89)+N(E90)-N(F90))</f>
        <v/>
      </c>
    </row>
    <row r="91" ht="17" customHeight="1">
      <c r="B91" s="9" t="n"/>
      <c r="C91" s="6" t="n"/>
      <c r="D91" s="6" t="n"/>
      <c r="E91" s="10" t="n"/>
      <c r="F91" s="10" t="n"/>
      <c r="G91" s="11">
        <f>IF(COUNT(E91:F91)=0,"",N(G90)+N(E91)-N(F91))</f>
        <v/>
      </c>
    </row>
    <row r="92" ht="17" customHeight="1">
      <c r="B92" s="9" t="n"/>
      <c r="C92" s="6" t="n"/>
      <c r="D92" s="6" t="n"/>
      <c r="E92" s="10" t="n"/>
      <c r="F92" s="10" t="n"/>
      <c r="G92" s="11">
        <f>IF(COUNT(E92:F92)=0,"",N(G91)+N(E92)-N(F92))</f>
        <v/>
      </c>
    </row>
    <row r="93" ht="17" customHeight="1">
      <c r="B93" s="9" t="n"/>
      <c r="C93" s="6" t="n"/>
      <c r="D93" s="6" t="n"/>
      <c r="E93" s="10" t="n"/>
      <c r="F93" s="10" t="n"/>
      <c r="G93" s="11">
        <f>IF(COUNT(E93:F93)=0,"",N(G92)+N(E93)-N(F93))</f>
        <v/>
      </c>
    </row>
    <row r="94" ht="17" customHeight="1">
      <c r="B94" s="9" t="n"/>
      <c r="C94" s="6" t="n"/>
      <c r="D94" s="6" t="n"/>
      <c r="E94" s="10" t="n"/>
      <c r="F94" s="10" t="n"/>
      <c r="G94" s="11">
        <f>IF(COUNT(E94:F94)=0,"",N(G93)+N(E94)-N(F94))</f>
        <v/>
      </c>
    </row>
    <row r="95" ht="17" customHeight="1">
      <c r="B95" s="9" t="n"/>
      <c r="C95" s="6" t="n"/>
      <c r="D95" s="6" t="n"/>
      <c r="E95" s="10" t="n"/>
      <c r="F95" s="10" t="n"/>
      <c r="G95" s="11">
        <f>IF(COUNT(E95:F95)=0,"",N(G94)+N(E95)-N(F95))</f>
        <v/>
      </c>
    </row>
    <row r="96" ht="17" customHeight="1">
      <c r="B96" s="9" t="n"/>
      <c r="C96" s="6" t="n"/>
      <c r="D96" s="6" t="n"/>
      <c r="E96" s="10" t="n"/>
      <c r="F96" s="10" t="n"/>
      <c r="G96" s="11">
        <f>IF(COUNT(E96:F96)=0,"",N(G95)+N(E96)-N(F96))</f>
        <v/>
      </c>
    </row>
    <row r="97" ht="17" customHeight="1">
      <c r="B97" s="9" t="n"/>
      <c r="C97" s="6" t="n"/>
      <c r="D97" s="6" t="n"/>
      <c r="E97" s="10" t="n"/>
      <c r="F97" s="10" t="n"/>
      <c r="G97" s="11">
        <f>IF(COUNT(E97:F97)=0,"",N(G96)+N(E97)-N(F97))</f>
        <v/>
      </c>
    </row>
    <row r="98" ht="17" customHeight="1">
      <c r="B98" s="9" t="n"/>
      <c r="C98" s="6" t="n"/>
      <c r="D98" s="6" t="n"/>
      <c r="E98" s="10" t="n"/>
      <c r="F98" s="10" t="n"/>
      <c r="G98" s="11">
        <f>IF(COUNT(E98:F98)=0,"",N(G97)+N(E98)-N(F98))</f>
        <v/>
      </c>
    </row>
    <row r="99" ht="17" customHeight="1">
      <c r="B99" s="9" t="n"/>
      <c r="C99" s="6" t="n"/>
      <c r="D99" s="6" t="n"/>
      <c r="E99" s="10" t="n"/>
      <c r="F99" s="10" t="n"/>
      <c r="G99" s="11">
        <f>IF(COUNT(E99:F99)=0,"",N(G98)+N(E99)-N(F99))</f>
        <v/>
      </c>
    </row>
    <row r="100" ht="17" customHeight="1">
      <c r="B100" s="9" t="n"/>
      <c r="C100" s="6" t="n"/>
      <c r="D100" s="6" t="n"/>
      <c r="E100" s="10" t="n"/>
      <c r="F100" s="10" t="n"/>
      <c r="G100" s="11">
        <f>IF(COUNT(E100:F100)=0,"",N(G99)+N(E100)-N(F100))</f>
        <v/>
      </c>
    </row>
    <row r="101" ht="17" customHeight="1">
      <c r="B101" s="9" t="n"/>
      <c r="C101" s="6" t="n"/>
      <c r="D101" s="6" t="n"/>
      <c r="E101" s="10" t="n"/>
      <c r="F101" s="10" t="n"/>
      <c r="G101" s="11">
        <f>IF(COUNT(E101:F101)=0,"",N(G100)+N(E101)-N(F101))</f>
        <v/>
      </c>
    </row>
    <row r="102" ht="17" customHeight="1">
      <c r="B102" s="9" t="n"/>
      <c r="C102" s="6" t="n"/>
      <c r="D102" s="6" t="n"/>
      <c r="E102" s="10" t="n"/>
      <c r="F102" s="10" t="n"/>
      <c r="G102" s="11">
        <f>IF(COUNT(E102:F102)=0,"",N(G101)+N(E102)-N(F102))</f>
        <v/>
      </c>
    </row>
    <row r="103" ht="17" customHeight="1">
      <c r="B103" s="9" t="n"/>
      <c r="C103" s="6" t="n"/>
      <c r="D103" s="6" t="n"/>
      <c r="E103" s="10" t="n"/>
      <c r="F103" s="10" t="n"/>
      <c r="G103" s="11">
        <f>IF(COUNT(E103:F103)=0,"",N(G102)+N(E103)-N(F103))</f>
        <v/>
      </c>
    </row>
    <row r="104" ht="17" customHeight="1">
      <c r="B104" s="9" t="n"/>
      <c r="C104" s="6" t="n"/>
      <c r="D104" s="6" t="n"/>
      <c r="E104" s="10" t="n"/>
      <c r="F104" s="10" t="n"/>
      <c r="G104" s="11">
        <f>IF(COUNT(E104:F104)=0,"",N(G103)+N(E104)-N(F104))</f>
        <v/>
      </c>
    </row>
    <row r="105" ht="17" customHeight="1">
      <c r="B105" s="9" t="n"/>
      <c r="C105" s="6" t="n"/>
      <c r="D105" s="6" t="n"/>
      <c r="E105" s="10" t="n"/>
      <c r="F105" s="10" t="n"/>
      <c r="G105" s="11">
        <f>IF(COUNT(E105:F105)=0,"",N(G104)+N(E105)-N(F105))</f>
        <v/>
      </c>
    </row>
    <row r="106" ht="17" customHeight="1">
      <c r="B106" s="9" t="n"/>
      <c r="C106" s="6" t="n"/>
      <c r="D106" s="6" t="n"/>
      <c r="E106" s="10" t="n"/>
      <c r="F106" s="10" t="n"/>
      <c r="G106" s="11">
        <f>IF(COUNT(E106:F106)=0,"",N(G105)+N(E106)-N(F106))</f>
        <v/>
      </c>
    </row>
    <row r="107" ht="17" customHeight="1">
      <c r="B107" s="9" t="n"/>
      <c r="C107" s="6" t="n"/>
      <c r="D107" s="6" t="n"/>
      <c r="E107" s="10" t="n"/>
      <c r="F107" s="10" t="n"/>
      <c r="G107" s="11">
        <f>IF(COUNT(E107:F107)=0,"",N(G106)+N(E107)-N(F107))</f>
        <v/>
      </c>
    </row>
    <row r="108" ht="17" customHeight="1">
      <c r="B108" s="9" t="n"/>
      <c r="C108" s="6" t="n"/>
      <c r="D108" s="6" t="n"/>
      <c r="E108" s="10" t="n"/>
      <c r="F108" s="10" t="n"/>
      <c r="G108" s="11">
        <f>IF(COUNT(E108:F108)=0,"",N(G107)+N(E108)-N(F108))</f>
        <v/>
      </c>
    </row>
    <row r="109" ht="17" customHeight="1">
      <c r="B109" s="9" t="n"/>
      <c r="C109" s="6" t="n"/>
      <c r="D109" s="6" t="n"/>
      <c r="E109" s="10" t="n"/>
      <c r="F109" s="10" t="n"/>
      <c r="G109" s="11">
        <f>IF(COUNT(E109:F109)=0,"",N(G108)+N(E109)-N(F109))</f>
        <v/>
      </c>
    </row>
    <row r="110" ht="17" customHeight="1">
      <c r="B110" s="9" t="n"/>
      <c r="C110" s="6" t="n"/>
      <c r="D110" s="6" t="n"/>
      <c r="E110" s="10" t="n"/>
      <c r="F110" s="10" t="n"/>
      <c r="G110" s="11">
        <f>IF(COUNT(E110:F110)=0,"",N(G109)+N(E110)-N(F110))</f>
        <v/>
      </c>
    </row>
    <row r="111" ht="17" customHeight="1">
      <c r="B111" s="9" t="n"/>
      <c r="C111" s="6" t="n"/>
      <c r="D111" s="6" t="n"/>
      <c r="E111" s="10" t="n"/>
      <c r="F111" s="10" t="n"/>
      <c r="G111" s="11">
        <f>IF(COUNT(E111:F111)=0,"",N(G110)+N(E111)-N(F111))</f>
        <v/>
      </c>
    </row>
    <row r="112" ht="17" customHeight="1">
      <c r="B112" s="9" t="n"/>
      <c r="C112" s="6" t="n"/>
      <c r="D112" s="6" t="n"/>
      <c r="E112" s="10" t="n"/>
      <c r="F112" s="10" t="n"/>
      <c r="G112" s="11">
        <f>IF(COUNT(E112:F112)=0,"",N(G111)+N(E112)-N(F112))</f>
        <v/>
      </c>
    </row>
    <row r="113" ht="17" customHeight="1">
      <c r="B113" s="9" t="n"/>
      <c r="C113" s="6" t="n"/>
      <c r="D113" s="6" t="n"/>
      <c r="E113" s="10" t="n"/>
      <c r="F113" s="10" t="n"/>
      <c r="G113" s="11">
        <f>IF(COUNT(E113:F113)=0,"",N(G112)+N(E113)-N(F113))</f>
        <v/>
      </c>
    </row>
    <row r="114" ht="17" customHeight="1">
      <c r="B114" s="9" t="n"/>
      <c r="C114" s="6" t="n"/>
      <c r="D114" s="6" t="n"/>
      <c r="E114" s="10" t="n"/>
      <c r="F114" s="10" t="n"/>
      <c r="G114" s="11">
        <f>IF(COUNT(E114:F114)=0,"",N(G113)+N(E114)-N(F114))</f>
        <v/>
      </c>
    </row>
    <row r="115" ht="17" customHeight="1">
      <c r="B115" s="9" t="n"/>
      <c r="C115" s="6" t="n"/>
      <c r="D115" s="6" t="n"/>
      <c r="E115" s="10" t="n"/>
      <c r="F115" s="10" t="n"/>
      <c r="G115" s="11">
        <f>IF(COUNT(E115:F115)=0,"",N(G114)+N(E115)-N(F115))</f>
        <v/>
      </c>
    </row>
    <row r="116" ht="17" customHeight="1">
      <c r="B116" s="9" t="n"/>
      <c r="C116" s="6" t="n"/>
      <c r="D116" s="6" t="n"/>
      <c r="E116" s="10" t="n"/>
      <c r="F116" s="10" t="n"/>
      <c r="G116" s="11">
        <f>IF(COUNT(E116:F116)=0,"",N(G115)+N(E116)-N(F116))</f>
        <v/>
      </c>
    </row>
    <row r="117" ht="17" customHeight="1">
      <c r="B117" s="9" t="n"/>
      <c r="C117" s="6" t="n"/>
      <c r="D117" s="6" t="n"/>
      <c r="E117" s="10" t="n"/>
      <c r="F117" s="10" t="n"/>
      <c r="G117" s="11">
        <f>IF(COUNT(E117:F117)=0,"",N(G116)+N(E117)-N(F117))</f>
        <v/>
      </c>
    </row>
    <row r="118" ht="17" customHeight="1">
      <c r="B118" s="9" t="n"/>
      <c r="C118" s="6" t="n"/>
      <c r="D118" s="6" t="n"/>
      <c r="E118" s="10" t="n"/>
      <c r="F118" s="10" t="n"/>
      <c r="G118" s="11">
        <f>IF(COUNT(E118:F118)=0,"",N(G117)+N(E118)-N(F118))</f>
        <v/>
      </c>
    </row>
    <row r="119" ht="17" customHeight="1">
      <c r="B119" s="9" t="n"/>
      <c r="C119" s="6" t="n"/>
      <c r="D119" s="6" t="n"/>
      <c r="E119" s="10" t="n"/>
      <c r="F119" s="10" t="n"/>
      <c r="G119" s="11">
        <f>IF(COUNT(E119:F119)=0,"",N(G118)+N(E119)-N(F119))</f>
        <v/>
      </c>
    </row>
    <row r="120" ht="17" customHeight="1">
      <c r="B120" s="9" t="n"/>
      <c r="C120" s="6" t="n"/>
      <c r="D120" s="6" t="n"/>
      <c r="E120" s="10" t="n"/>
      <c r="F120" s="10" t="n"/>
      <c r="G120" s="11">
        <f>IF(COUNT(E120:F120)=0,"",N(G119)+N(E120)-N(F120))</f>
        <v/>
      </c>
    </row>
    <row r="121" ht="17" customHeight="1">
      <c r="B121" s="9" t="n"/>
      <c r="C121" s="6" t="n"/>
      <c r="D121" s="6" t="n"/>
      <c r="E121" s="10" t="n"/>
      <c r="F121" s="10" t="n"/>
      <c r="G121" s="11">
        <f>IF(COUNT(E121:F121)=0,"",N(G120)+N(E121)-N(F121))</f>
        <v/>
      </c>
    </row>
    <row r="122" ht="17" customHeight="1">
      <c r="B122" s="9" t="n"/>
      <c r="C122" s="6" t="n"/>
      <c r="D122" s="6" t="n"/>
      <c r="E122" s="10" t="n"/>
      <c r="F122" s="10" t="n"/>
      <c r="G122" s="11">
        <f>IF(COUNT(E122:F122)=0,"",N(G121)+N(E122)-N(F122))</f>
        <v/>
      </c>
    </row>
    <row r="123" ht="17" customHeight="1">
      <c r="B123" s="9" t="n"/>
      <c r="C123" s="6" t="n"/>
      <c r="D123" s="6" t="n"/>
      <c r="E123" s="10" t="n"/>
      <c r="F123" s="10" t="n"/>
      <c r="G123" s="11">
        <f>IF(COUNT(E123:F123)=0,"",N(G122)+N(E123)-N(F123))</f>
        <v/>
      </c>
    </row>
    <row r="124" ht="17" customHeight="1">
      <c r="B124" s="9" t="n"/>
      <c r="C124" s="6" t="n"/>
      <c r="D124" s="6" t="n"/>
      <c r="E124" s="10" t="n"/>
      <c r="F124" s="10" t="n"/>
      <c r="G124" s="11">
        <f>IF(COUNT(E124:F124)=0,"",N(G123)+N(E124)-N(F124))</f>
        <v/>
      </c>
    </row>
    <row r="125" ht="17" customHeight="1">
      <c r="B125" s="9" t="n"/>
      <c r="C125" s="6" t="n"/>
      <c r="D125" s="6" t="n"/>
      <c r="E125" s="10" t="n"/>
      <c r="F125" s="10" t="n"/>
      <c r="G125" s="11">
        <f>IF(COUNT(E125:F125)=0,"",N(G124)+N(E125)-N(F125))</f>
        <v/>
      </c>
    </row>
    <row r="126" ht="17" customHeight="1">
      <c r="B126" s="9" t="n"/>
      <c r="C126" s="6" t="n"/>
      <c r="D126" s="6" t="n"/>
      <c r="E126" s="10" t="n"/>
      <c r="F126" s="10" t="n"/>
      <c r="G126" s="11">
        <f>IF(COUNT(E126:F126)=0,"",N(G125)+N(E126)-N(F126))</f>
        <v/>
      </c>
    </row>
    <row r="127" ht="17" customHeight="1">
      <c r="B127" s="9" t="n"/>
      <c r="C127" s="6" t="n"/>
      <c r="D127" s="6" t="n"/>
      <c r="E127" s="10" t="n"/>
      <c r="F127" s="10" t="n"/>
      <c r="G127" s="11">
        <f>IF(COUNT(E127:F127)=0,"",N(G126)+N(E127)-N(F127))</f>
        <v/>
      </c>
    </row>
    <row r="128" ht="17" customHeight="1">
      <c r="B128" s="9" t="n"/>
      <c r="C128" s="6" t="n"/>
      <c r="D128" s="6" t="n"/>
      <c r="E128" s="10" t="n"/>
      <c r="F128" s="10" t="n"/>
      <c r="G128" s="11">
        <f>IF(COUNT(E128:F128)=0,"",N(G127)+N(E128)-N(F128))</f>
        <v/>
      </c>
    </row>
    <row r="129" ht="17" customHeight="1">
      <c r="B129" s="9" t="n"/>
      <c r="C129" s="6" t="n"/>
      <c r="D129" s="6" t="n"/>
      <c r="E129" s="10" t="n"/>
      <c r="F129" s="10" t="n"/>
      <c r="G129" s="11">
        <f>IF(COUNT(E129:F129)=0,"",N(G128)+N(E129)-N(F129))</f>
        <v/>
      </c>
    </row>
    <row r="130" ht="17" customHeight="1">
      <c r="B130" s="9" t="n"/>
      <c r="C130" s="6" t="n"/>
      <c r="D130" s="6" t="n"/>
      <c r="E130" s="10" t="n"/>
      <c r="F130" s="10" t="n"/>
      <c r="G130" s="11">
        <f>IF(COUNT(E130:F130)=0,"",N(G129)+N(E130)-N(F130))</f>
        <v/>
      </c>
    </row>
    <row r="131" ht="17" customHeight="1">
      <c r="B131" s="9" t="n"/>
      <c r="C131" s="6" t="n"/>
      <c r="D131" s="6" t="n"/>
      <c r="E131" s="10" t="n"/>
      <c r="F131" s="10" t="n"/>
      <c r="G131" s="11">
        <f>IF(COUNT(E131:F131)=0,"",N(G130)+N(E131)-N(F131))</f>
        <v/>
      </c>
    </row>
    <row r="132" ht="17" customHeight="1">
      <c r="B132" s="9" t="n"/>
      <c r="C132" s="6" t="n"/>
      <c r="D132" s="6" t="n"/>
      <c r="E132" s="10" t="n"/>
      <c r="F132" s="10" t="n"/>
      <c r="G132" s="11">
        <f>IF(COUNT(E132:F132)=0,"",N(G131)+N(E132)-N(F132))</f>
        <v/>
      </c>
    </row>
    <row r="133" ht="17" customHeight="1">
      <c r="B133" s="9" t="n"/>
      <c r="C133" s="6" t="n"/>
      <c r="D133" s="6" t="n"/>
      <c r="E133" s="10" t="n"/>
      <c r="F133" s="10" t="n"/>
      <c r="G133" s="11">
        <f>IF(COUNT(E133:F133)=0,"",N(G132)+N(E133)-N(F133))</f>
        <v/>
      </c>
    </row>
    <row r="134" ht="17" customHeight="1">
      <c r="B134" s="9" t="n"/>
      <c r="C134" s="6" t="n"/>
      <c r="D134" s="6" t="n"/>
      <c r="E134" s="10" t="n"/>
      <c r="F134" s="10" t="n"/>
      <c r="G134" s="11">
        <f>IF(COUNT(E134:F134)=0,"",N(G133)+N(E134)-N(F134))</f>
        <v/>
      </c>
    </row>
    <row r="135" ht="17" customHeight="1">
      <c r="B135" s="9" t="n"/>
      <c r="C135" s="6" t="n"/>
      <c r="D135" s="6" t="n"/>
      <c r="E135" s="10" t="n"/>
      <c r="F135" s="10" t="n"/>
      <c r="G135" s="11">
        <f>IF(COUNT(E135:F135)=0,"",N(G134)+N(E135)-N(F135))</f>
        <v/>
      </c>
    </row>
    <row r="136" ht="17" customHeight="1">
      <c r="B136" s="9" t="n"/>
      <c r="C136" s="6" t="n"/>
      <c r="D136" s="6" t="n"/>
      <c r="E136" s="10" t="n"/>
      <c r="F136" s="10" t="n"/>
      <c r="G136" s="11">
        <f>IF(COUNT(E136:F136)=0,"",N(G135)+N(E136)-N(F136))</f>
        <v/>
      </c>
    </row>
    <row r="137" ht="17" customHeight="1">
      <c r="B137" s="9" t="n"/>
      <c r="C137" s="6" t="n"/>
      <c r="D137" s="6" t="n"/>
      <c r="E137" s="10" t="n"/>
      <c r="F137" s="10" t="n"/>
      <c r="G137" s="11">
        <f>IF(COUNT(E137:F137)=0,"",N(G136)+N(E137)-N(F137))</f>
        <v/>
      </c>
    </row>
    <row r="138" ht="17" customHeight="1">
      <c r="B138" s="9" t="n"/>
      <c r="C138" s="6" t="n"/>
      <c r="D138" s="6" t="n"/>
      <c r="E138" s="10" t="n"/>
      <c r="F138" s="10" t="n"/>
      <c r="G138" s="11">
        <f>IF(COUNT(E138:F138)=0,"",N(G137)+N(E138)-N(F138))</f>
        <v/>
      </c>
    </row>
    <row r="139" ht="17" customHeight="1">
      <c r="B139" s="9" t="n"/>
      <c r="C139" s="6" t="n"/>
      <c r="D139" s="6" t="n"/>
      <c r="E139" s="10" t="n"/>
      <c r="F139" s="10" t="n"/>
      <c r="G139" s="11">
        <f>IF(COUNT(E139:F139)=0,"",N(G138)+N(E139)-N(F139))</f>
        <v/>
      </c>
    </row>
    <row r="140" ht="17" customHeight="1">
      <c r="B140" s="9" t="n"/>
      <c r="C140" s="6" t="n"/>
      <c r="D140" s="6" t="n"/>
      <c r="E140" s="10" t="n"/>
      <c r="F140" s="10" t="n"/>
      <c r="G140" s="11">
        <f>IF(COUNT(E140:F140)=0,"",N(G139)+N(E140)-N(F140))</f>
        <v/>
      </c>
    </row>
    <row r="141" ht="17" customHeight="1">
      <c r="B141" s="9" t="n"/>
      <c r="C141" s="6" t="n"/>
      <c r="D141" s="6" t="n"/>
      <c r="E141" s="10" t="n"/>
      <c r="F141" s="10" t="n"/>
      <c r="G141" s="11">
        <f>IF(COUNT(E141:F141)=0,"",N(G140)+N(E141)-N(F141))</f>
        <v/>
      </c>
    </row>
    <row r="142" ht="17" customHeight="1">
      <c r="B142" s="9" t="n"/>
      <c r="C142" s="6" t="n"/>
      <c r="D142" s="6" t="n"/>
      <c r="E142" s="10" t="n"/>
      <c r="F142" s="10" t="n"/>
      <c r="G142" s="11">
        <f>IF(COUNT(E142:F142)=0,"",N(G141)+N(E142)-N(F142))</f>
        <v/>
      </c>
    </row>
    <row r="143" ht="17" customHeight="1">
      <c r="B143" s="9" t="n"/>
      <c r="C143" s="6" t="n"/>
      <c r="D143" s="6" t="n"/>
      <c r="E143" s="10" t="n"/>
      <c r="F143" s="10" t="n"/>
      <c r="G143" s="11">
        <f>IF(COUNT(E143:F143)=0,"",N(G142)+N(E143)-N(F143))</f>
        <v/>
      </c>
    </row>
    <row r="144" ht="17" customHeight="1">
      <c r="B144" s="9" t="n"/>
      <c r="C144" s="6" t="n"/>
      <c r="D144" s="6" t="n"/>
      <c r="E144" s="10" t="n"/>
      <c r="F144" s="10" t="n"/>
      <c r="G144" s="11">
        <f>IF(COUNT(E144:F144)=0,"",N(G143)+N(E144)-N(F144))</f>
        <v/>
      </c>
    </row>
    <row r="145" ht="17" customHeight="1">
      <c r="B145" s="9" t="n"/>
      <c r="C145" s="6" t="n"/>
      <c r="D145" s="6" t="n"/>
      <c r="E145" s="10" t="n"/>
      <c r="F145" s="10" t="n"/>
      <c r="G145" s="11">
        <f>IF(COUNT(E145:F145)=0,"",N(G144)+N(E145)-N(F145))</f>
        <v/>
      </c>
    </row>
    <row r="146" ht="17" customHeight="1">
      <c r="B146" s="9" t="n"/>
      <c r="C146" s="6" t="n"/>
      <c r="D146" s="6" t="n"/>
      <c r="E146" s="10" t="n"/>
      <c r="F146" s="10" t="n"/>
      <c r="G146" s="11">
        <f>IF(COUNT(E146:F146)=0,"",N(G145)+N(E146)-N(F146))</f>
        <v/>
      </c>
    </row>
    <row r="147" ht="17" customHeight="1">
      <c r="B147" s="9" t="n"/>
      <c r="C147" s="6" t="n"/>
      <c r="D147" s="6" t="n"/>
      <c r="E147" s="10" t="n"/>
      <c r="F147" s="10" t="n"/>
      <c r="G147" s="11">
        <f>IF(COUNT(E147:F147)=0,"",N(G146)+N(E147)-N(F147))</f>
        <v/>
      </c>
    </row>
    <row r="148" ht="17" customHeight="1">
      <c r="B148" s="9" t="n"/>
      <c r="C148" s="6" t="n"/>
      <c r="D148" s="6" t="n"/>
      <c r="E148" s="10" t="n"/>
      <c r="F148" s="10" t="n"/>
      <c r="G148" s="11">
        <f>IF(COUNT(E148:F148)=0,"",N(G147)+N(E148)-N(F148))</f>
        <v/>
      </c>
    </row>
    <row r="149" ht="17" customHeight="1">
      <c r="B149" s="9" t="n"/>
      <c r="C149" s="6" t="n"/>
      <c r="D149" s="6" t="n"/>
      <c r="E149" s="10" t="n"/>
      <c r="F149" s="10" t="n"/>
      <c r="G149" s="11">
        <f>IF(COUNT(E149:F149)=0,"",N(G148)+N(E149)-N(F149))</f>
        <v/>
      </c>
    </row>
    <row r="150" ht="17" customHeight="1">
      <c r="B150" s="9" t="n"/>
      <c r="C150" s="6" t="n"/>
      <c r="D150" s="6" t="n"/>
      <c r="E150" s="10" t="n"/>
      <c r="F150" s="10" t="n"/>
      <c r="G150" s="11">
        <f>IF(COUNT(E150:F150)=0,"",N(G149)+N(E150)-N(F150))</f>
        <v/>
      </c>
    </row>
    <row r="151" ht="17" customHeight="1">
      <c r="B151" s="9" t="n"/>
      <c r="C151" s="6" t="n"/>
      <c r="D151" s="6" t="n"/>
      <c r="E151" s="10" t="n"/>
      <c r="F151" s="10" t="n"/>
      <c r="G151" s="11">
        <f>IF(COUNT(E151:F151)=0,"",N(G150)+N(E151)-N(F151))</f>
        <v/>
      </c>
    </row>
    <row r="152" ht="17" customHeight="1">
      <c r="B152" s="9" t="n"/>
      <c r="C152" s="6" t="n"/>
      <c r="D152" s="6" t="n"/>
      <c r="E152" s="10" t="n"/>
      <c r="F152" s="10" t="n"/>
      <c r="G152" s="11">
        <f>IF(COUNT(E152:F152)=0,"",N(G151)+N(E152)-N(F152))</f>
        <v/>
      </c>
    </row>
    <row r="153" ht="17" customHeight="1">
      <c r="B153" s="9" t="n"/>
      <c r="C153" s="6" t="n"/>
      <c r="D153" s="6" t="n"/>
      <c r="E153" s="10" t="n"/>
      <c r="F153" s="10" t="n"/>
      <c r="G153" s="11">
        <f>IF(COUNT(E153:F153)=0,"",N(G152)+N(E153)-N(F153))</f>
        <v/>
      </c>
    </row>
    <row r="154" ht="17" customHeight="1">
      <c r="B154" s="9" t="n"/>
      <c r="C154" s="6" t="n"/>
      <c r="D154" s="6" t="n"/>
      <c r="E154" s="10" t="n"/>
      <c r="F154" s="10" t="n"/>
      <c r="G154" s="11">
        <f>IF(COUNT(E154:F154)=0,"",N(G153)+N(E154)-N(F154))</f>
        <v/>
      </c>
    </row>
    <row r="155" ht="17" customHeight="1">
      <c r="B155" s="9" t="n"/>
      <c r="C155" s="6" t="n"/>
      <c r="D155" s="6" t="n"/>
      <c r="E155" s="10" t="n"/>
      <c r="F155" s="10" t="n"/>
      <c r="G155" s="11">
        <f>IF(COUNT(E155:F155)=0,"",N(G154)+N(E155)-N(F155))</f>
        <v/>
      </c>
    </row>
    <row r="156" ht="17" customHeight="1">
      <c r="B156" s="9" t="n"/>
      <c r="C156" s="6" t="n"/>
      <c r="D156" s="6" t="n"/>
      <c r="E156" s="10" t="n"/>
      <c r="F156" s="10" t="n"/>
      <c r="G156" s="11">
        <f>IF(COUNT(E156:F156)=0,"",N(G155)+N(E156)-N(F156))</f>
        <v/>
      </c>
    </row>
    <row r="157" ht="17" customHeight="1">
      <c r="B157" s="9" t="n"/>
      <c r="C157" s="6" t="n"/>
      <c r="D157" s="6" t="n"/>
      <c r="E157" s="10" t="n"/>
      <c r="F157" s="10" t="n"/>
      <c r="G157" s="11">
        <f>IF(COUNT(E157:F157)=0,"",N(G156)+N(E157)-N(F157))</f>
        <v/>
      </c>
    </row>
    <row r="158" ht="17" customHeight="1">
      <c r="B158" s="9" t="n"/>
      <c r="C158" s="6" t="n"/>
      <c r="D158" s="6" t="n"/>
      <c r="E158" s="10" t="n"/>
      <c r="F158" s="10" t="n"/>
      <c r="G158" s="11">
        <f>IF(COUNT(E158:F158)=0,"",N(G157)+N(E158)-N(F158))</f>
        <v/>
      </c>
    </row>
    <row r="159" ht="24" customHeight="1">
      <c r="B159" s="12" t="inlineStr">
        <is>
          <t>Totals</t>
        </is>
      </c>
      <c r="C159" s="13" t="n"/>
      <c r="D159" s="13" t="n"/>
      <c r="E159" s="14">
        <f>SUM(E9:E158)</f>
        <v/>
      </c>
      <c r="F159" s="14">
        <f>SUM(F9:F158)</f>
        <v/>
      </c>
      <c r="G159" s="14">
        <f>N(E159)-N(F159)</f>
        <v/>
      </c>
    </row>
    <row r="161">
      <c r="B161" s="12" t="inlineStr">
        <is>
          <t>The figures the tax sheet needs</t>
        </is>
      </c>
      <c r="C161" s="15" t="n"/>
      <c r="D161" s="15" t="n"/>
      <c r="E161" s="15" t="n"/>
      <c r="F161" s="15" t="n"/>
      <c r="G161" s="16" t="n"/>
    </row>
    <row r="162" ht="20" customHeight="1">
      <c r="B162" s="5" t="inlineStr">
        <is>
          <t>Balance now</t>
        </is>
      </c>
      <c r="C162" s="16" t="n"/>
      <c r="D162" s="17">
        <f>G159</f>
        <v/>
      </c>
      <c r="F162" s="7" t="inlineStr">
        <is>
          <t>Positive means you owe the company.</t>
        </is>
      </c>
    </row>
    <row r="163" ht="26" customHeight="1">
      <c r="B163" s="5" t="inlineStr">
        <is>
          <t>Highest balance reached</t>
        </is>
      </c>
      <c r="C163" s="16" t="n"/>
      <c r="D163" s="17">
        <f>IFERROR(MAX(G9:G158),"")</f>
        <v/>
      </c>
      <c r="F163" s="7" t="inlineStr">
        <is>
          <t>The benefit in kind test looks at the peak, not the year end.</t>
        </is>
      </c>
    </row>
    <row r="164" ht="26" customHeight="1">
      <c r="B164" s="5" t="inlineStr">
        <is>
          <t>Advanced before 6 April 2026</t>
        </is>
      </c>
      <c r="C164" s="16" t="n"/>
      <c r="D164" s="17">
        <f>SUMIFS(E9:E158,B9:B158,"&lt;"&amp;DATE(2026,4,6))</f>
        <v/>
      </c>
      <c r="F164" s="7" t="inlineStr">
        <is>
          <t>Taxed at the old 33.75% rate if it survives.</t>
        </is>
      </c>
    </row>
    <row r="165" ht="20" customHeight="1">
      <c r="B165" s="5" t="inlineStr">
        <is>
          <t>Advanced on or after 6 April 2026</t>
        </is>
      </c>
      <c r="C165" s="16" t="n"/>
      <c r="D165" s="17">
        <f>SUMIFS(E9:E158,B9:B158,"&gt;="&amp;DATE(2026,4,6))</f>
        <v/>
      </c>
      <c r="F165" s="7" t="inlineStr">
        <is>
          <t>Taxed at 35.75%.</t>
        </is>
      </c>
    </row>
    <row r="166" ht="26" customHeight="1">
      <c r="B166" s="5" t="inlineStr">
        <is>
          <t>Repaid in total</t>
        </is>
      </c>
      <c r="C166" s="16" t="n"/>
      <c r="D166" s="17">
        <f>F159</f>
        <v/>
      </c>
      <c r="F166" s="7" t="inlineStr">
        <is>
          <t>Matched against the oldest advances first.</t>
        </is>
      </c>
    </row>
  </sheetData>
  <mergeCells count="13">
    <mergeCell ref="B3:G3"/>
    <mergeCell ref="F163:I163"/>
    <mergeCell ref="B165:C165"/>
    <mergeCell ref="F162:I162"/>
    <mergeCell ref="B164:C164"/>
    <mergeCell ref="B163:C163"/>
    <mergeCell ref="F165:I165"/>
    <mergeCell ref="F166:I166"/>
    <mergeCell ref="F164:I164"/>
    <mergeCell ref="B161:G161"/>
    <mergeCell ref="B166:C166"/>
    <mergeCell ref="B162:C162"/>
    <mergeCell ref="B6:G6"/>
  </mergeCells>
  <dataValidations count="1">
    <dataValidation sqref="D9:D158" showDropDown="0" showInputMessage="0" showErrorMessage="1" allowBlank="1" errorTitle="Not on the list" error="Pick one of the types in the drop-down." type="list">
      <formula1>"Balance brought forward,Cash drawn,Personal expense paid by company,Asset transferred,Cash repaid,Business expense paid personally,Salary credited,Dividend credited,Interest charged"</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42"/>
  <sheetViews>
    <sheetView showGridLines="0" workbookViewId="0">
      <selection activeCell="A1" sqref="A1"/>
    </sheetView>
  </sheetViews>
  <sheetFormatPr baseColWidth="8" defaultRowHeight="15"/>
  <cols>
    <col width="3" customWidth="1" min="1" max="1"/>
    <col width="40" customWidth="1" min="2" max="2"/>
    <col width="16" customWidth="1" min="3" max="3"/>
    <col width="3" customWidth="1" min="4" max="4"/>
    <col width="54" customWidth="1" min="5" max="5"/>
  </cols>
  <sheetData>
    <row r="2">
      <c r="B2" s="3" t="inlineStr">
        <is>
          <t>What an overdrawn account costs</t>
        </is>
      </c>
    </row>
    <row r="3" ht="26" customHeight="1">
      <c r="B3" s="4" t="inlineStr">
        <is>
          <t>Two separate taxes, on two different people, over two different periods. Yellow cells are yours to fill in. Grey cells work themselves out, so leave them alone unless you mean to change the method.</t>
        </is>
      </c>
    </row>
    <row r="5">
      <c r="B5" s="12" t="inlineStr">
        <is>
          <t>Your accounting period</t>
        </is>
      </c>
      <c r="C5" s="15" t="n"/>
      <c r="D5" s="15" t="n"/>
      <c r="E5" s="16" t="n"/>
    </row>
    <row r="6" ht="22" customHeight="1">
      <c r="B6" s="5" t="inlineStr">
        <is>
          <t>Period end</t>
        </is>
      </c>
      <c r="C6" s="9">
        <f>DATE(2026,12,31)</f>
        <v/>
      </c>
      <c r="E6" s="7" t="inlineStr">
        <is>
          <t>Your company's year end, not the tax year.</t>
        </is>
      </c>
    </row>
    <row r="7" ht="22" customHeight="1">
      <c r="B7" s="5" t="inlineStr">
        <is>
          <t>Balance at the period end</t>
        </is>
      </c>
      <c r="C7" s="17">
        <f>'Loan account'!D162</f>
        <v/>
      </c>
    </row>
    <row r="8" ht="40" customHeight="1">
      <c r="B8" s="5" t="inlineStr">
        <is>
          <t>Repaid within nine months of it</t>
        </is>
      </c>
      <c r="C8" s="10" t="n">
        <v>0</v>
      </c>
      <c r="E8" s="7" t="inlineStr">
        <is>
          <t>Repay before the deadline and the charge falls away on whatever you repaid. Watch the bed and breakfasting rules if you plan to take it straight back.</t>
        </is>
      </c>
    </row>
    <row r="9" ht="22" customHeight="1">
      <c r="B9" s="18" t="inlineStr">
        <is>
          <t>Still outstanding at the deadline</t>
        </is>
      </c>
      <c r="C9" s="11">
        <f>MAX(0,C7-N(C8))</f>
        <v/>
      </c>
    </row>
    <row r="11">
      <c r="B11" s="12" t="inlineStr">
        <is>
          <t>Section 455, paid by the company</t>
        </is>
      </c>
      <c r="C11" s="15" t="n"/>
      <c r="D11" s="15" t="n"/>
      <c r="E11" s="16" t="n"/>
    </row>
    <row r="12" ht="20" customHeight="1">
      <c r="B12" s="5" t="inlineStr">
        <is>
          <t>Rate on pre 6 April 2026 advances</t>
        </is>
      </c>
      <c r="C12" s="19" t="n">
        <v>0.3375</v>
      </c>
    </row>
    <row r="13" ht="20" customHeight="1">
      <c r="B13" s="5" t="inlineStr">
        <is>
          <t>Rate on later advances</t>
        </is>
      </c>
      <c r="C13" s="19" t="n">
        <v>0.3575</v>
      </c>
    </row>
    <row r="14" ht="22" customHeight="1">
      <c r="B14" s="5" t="inlineStr">
        <is>
          <t>Old rate element still outstanding</t>
        </is>
      </c>
      <c r="C14" s="17">
        <f>MAX(0,'Loan account'!D164-'Loan account'!D166)</f>
        <v/>
      </c>
      <c r="E14" s="7" t="inlineStr">
        <is>
          <t>Repayments clear the oldest advances first.</t>
        </is>
      </c>
    </row>
    <row r="15" ht="34" customHeight="1">
      <c r="B15" s="5" t="inlineStr">
        <is>
          <t>New rate element still outstanding</t>
        </is>
      </c>
      <c r="C15" s="17">
        <f>MAX(0,'Loan account'!D165-MAX(0,'Loan account'!D166-'Loan account'!D164))</f>
        <v/>
      </c>
      <c r="E15" s="7" t="inlineStr">
        <is>
          <t>Which is why the cheap borrowing goes first and the expensive borrowing is what survives.</t>
        </is>
      </c>
    </row>
    <row r="16" ht="34" customHeight="1">
      <c r="B16" s="5" t="inlineStr">
        <is>
          <t>Share still outstanding at the deadline</t>
        </is>
      </c>
      <c r="C16" s="20">
        <f>IFERROR(C9/C7,"")</f>
        <v/>
      </c>
      <c r="E16" s="7" t="inlineStr">
        <is>
          <t>If you repaid part of it in the nine months, the charge applies to the rest in the same proportion.</t>
        </is>
      </c>
    </row>
    <row r="17" ht="34" customHeight="1">
      <c r="B17" s="18" t="inlineStr">
        <is>
          <t>Section 455 charge</t>
        </is>
      </c>
      <c r="C17" s="21">
        <f>(C14*C12+C15*C13)*N(C16)</f>
        <v/>
      </c>
      <c r="E17" s="7" t="inlineStr">
        <is>
          <t>The company pays this with its corporation tax. It is refundable once the loan is repaid.</t>
        </is>
      </c>
    </row>
    <row r="18" ht="22" customHeight="1">
      <c r="B18" s="5" t="inlineStr">
        <is>
          <t>Due on</t>
        </is>
      </c>
      <c r="C18" s="22">
        <f>EDATE(C6,9)+1</f>
        <v/>
      </c>
      <c r="E18" s="7" t="inlineStr">
        <is>
          <t>Nine months and one day after the period end, the same day as the corporation tax.</t>
        </is>
      </c>
    </row>
    <row r="19" ht="40" customHeight="1">
      <c r="B19" s="5" t="inlineStr">
        <is>
          <t>Refunded no earlier than</t>
        </is>
      </c>
      <c r="C19" s="23">
        <f>EDATE(EDATE(C6,12),9)+1</f>
        <v/>
      </c>
      <c r="E19" s="7" t="inlineStr">
        <is>
          <t>If you repay in the next accounting period, the refund comes nine months after the end of THAT period. The money sits at HMRC for a long time.</t>
        </is>
      </c>
    </row>
    <row r="21">
      <c r="B21" s="12" t="inlineStr">
        <is>
          <t>Benefit in kind, on the tax year</t>
        </is>
      </c>
      <c r="C21" s="15" t="n"/>
      <c r="D21" s="15" t="n"/>
      <c r="E21" s="16" t="n"/>
    </row>
    <row r="22" ht="26" customHeight="1">
      <c r="B22" s="5" t="inlineStr">
        <is>
          <t>Threshold</t>
        </is>
      </c>
      <c r="C22" s="10" t="n">
        <v>10000</v>
      </c>
      <c r="E22" s="7" t="inlineStr">
        <is>
          <t>If the balance passes this at any point in the tax year, the benefit applies.</t>
        </is>
      </c>
    </row>
    <row r="23" ht="34" customHeight="1">
      <c r="B23" s="5" t="inlineStr">
        <is>
          <t>Highest balance in the tax year</t>
        </is>
      </c>
      <c r="C23" s="17">
        <f>'Loan account'!D163</f>
        <v/>
      </c>
      <c r="E23" s="7" t="inlineStr">
        <is>
          <t>Taken from the log. If your year end is not 31 March, check this covers 6 April to 5 April.</t>
        </is>
      </c>
    </row>
    <row r="24" ht="20" customHeight="1">
      <c r="B24" s="5" t="inlineStr">
        <is>
          <t>Balance at the start of the tax year</t>
        </is>
      </c>
      <c r="C24" s="10" t="n">
        <v>8880</v>
      </c>
    </row>
    <row r="25" ht="20" customHeight="1">
      <c r="B25" s="5" t="inlineStr">
        <is>
          <t>Balance at the end of the tax year</t>
        </is>
      </c>
      <c r="C25" s="10" t="n">
        <v>10910</v>
      </c>
    </row>
    <row r="26" ht="20" customHeight="1">
      <c r="B26" s="5" t="inlineStr">
        <is>
          <t>Official rate of interest</t>
        </is>
      </c>
      <c r="C26" s="19" t="n">
        <v>0.0375</v>
      </c>
      <c r="E26" s="7" t="inlineStr">
        <is>
          <t>3.75% for 2026/27.</t>
        </is>
      </c>
    </row>
    <row r="27" ht="20" customHeight="1">
      <c r="B27" s="5" t="inlineStr">
        <is>
          <t>Interest you actually paid</t>
        </is>
      </c>
      <c r="C27" s="10" t="n">
        <v>0</v>
      </c>
    </row>
    <row r="28" ht="30" customHeight="1">
      <c r="B28" s="5" t="inlineStr">
        <is>
          <t>Does the benefit apply?</t>
        </is>
      </c>
      <c r="C28" s="24">
        <f>IF(C23&gt;C22,"Yes","No, the balance stayed under the threshold")</f>
        <v/>
      </c>
    </row>
    <row r="29" ht="20" customHeight="1">
      <c r="B29" s="5" t="inlineStr">
        <is>
          <t>Average balance</t>
        </is>
      </c>
      <c r="C29" s="17">
        <f>(N(C24)+N(C25))/2</f>
        <v/>
      </c>
    </row>
    <row r="30" ht="26" customHeight="1">
      <c r="B30" s="18" t="inlineStr">
        <is>
          <t>Taxable benefit</t>
        </is>
      </c>
      <c r="C30" s="21">
        <f>IF(C23&gt;C22,MAX(0,C29*C26-N(C27)),0)</f>
        <v/>
      </c>
      <c r="E30" s="7" t="inlineStr">
        <is>
          <t>Reported on a P11D. You pay income tax on it at your marginal rate.</t>
        </is>
      </c>
    </row>
    <row r="31" ht="20" customHeight="1">
      <c r="B31" s="5" t="inlineStr">
        <is>
          <t>Class 1A National Insurance</t>
        </is>
      </c>
      <c r="C31" s="25" t="n">
        <v>0.15</v>
      </c>
    </row>
    <row r="32" ht="20" customHeight="1">
      <c r="B32" s="5" t="inlineStr">
        <is>
          <t>Company pays</t>
        </is>
      </c>
      <c r="C32" s="17">
        <f>C30*C31</f>
        <v/>
      </c>
    </row>
    <row r="33" ht="20" customHeight="1">
      <c r="B33" s="5" t="inlineStr">
        <is>
          <t>Your marginal rate</t>
        </is>
      </c>
      <c r="C33" s="25" t="n">
        <v>0.4</v>
      </c>
    </row>
    <row r="34" ht="20" customHeight="1">
      <c r="B34" s="5" t="inlineStr">
        <is>
          <t>You pay</t>
        </is>
      </c>
      <c r="C34" s="17">
        <f>C30*C33</f>
        <v/>
      </c>
    </row>
    <row r="35" ht="40" customHeight="1">
      <c r="B35" s="5" t="inlineStr">
        <is>
          <t>Interest that would remove it entirely</t>
        </is>
      </c>
      <c r="C35" s="17">
        <f>IF(C23&gt;C22,C29*C26,0)</f>
        <v/>
      </c>
      <c r="E35" s="7" t="inlineStr">
        <is>
          <t>Pay the company this much interest for the year and the benefit disappears. Often cheaper than the charge, though the company is taxed on the interest it receives.</t>
        </is>
      </c>
    </row>
    <row r="37">
      <c r="B37" s="12" t="inlineStr">
        <is>
          <t>The whole cost</t>
        </is>
      </c>
      <c r="C37" s="15" t="n"/>
      <c r="D37" s="15" t="n"/>
      <c r="E37" s="16" t="n"/>
    </row>
    <row r="38" ht="22" customHeight="1">
      <c r="B38" s="18" t="inlineStr">
        <is>
          <t>Company pays</t>
        </is>
      </c>
      <c r="C38" s="11">
        <f>C17+C32</f>
        <v/>
      </c>
    </row>
    <row r="39" ht="22" customHeight="1">
      <c r="B39" s="5" t="inlineStr">
        <is>
          <t>You pay</t>
        </is>
      </c>
      <c r="C39" s="17">
        <f>C34</f>
        <v/>
      </c>
    </row>
    <row r="40" ht="34" customHeight="1">
      <c r="B40" s="18" t="inlineStr">
        <is>
          <t>Total, before the section 455 comes back</t>
        </is>
      </c>
      <c r="C40" s="21">
        <f>C38+C39</f>
        <v/>
      </c>
      <c r="E40" s="7" t="inlineStr">
        <is>
          <t>The section 455 element is refundable eventually. The benefit in kind and the Class 1A are not.</t>
        </is>
      </c>
    </row>
    <row r="42" ht="58" customHeight="1">
      <c r="B42" s="7" t="inlineStr">
        <is>
          <t>Two things worth saying plainly. First, none of this makes a loan wrong: it is often the sensible thing to do, it just has a price worth knowing in advance. Second, repaying before the nine month deadline and taking the money straight back out does not work, because the anti-avoidance rules match the repayment against the new borrowing.</t>
        </is>
      </c>
    </row>
  </sheetData>
  <mergeCells count="6">
    <mergeCell ref="B21:E21"/>
    <mergeCell ref="B11:E11"/>
    <mergeCell ref="B3:E3"/>
    <mergeCell ref="B5:E5"/>
    <mergeCell ref="B37:E37"/>
    <mergeCell ref="B42:E4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Director's Loan Account Tracker</dc:title>
  <dc:subject xmlns:dc="http://purl.org/dc/elements/1.1/">Director's loan account with the section 455 charge at both rates and the beneficial loan benefit in kind</dc:subject>
  <dcterms:created xmlns:dcterms="http://purl.org/dc/terms/" xmlns:xsi="http://www.w3.org/2001/XMLSchema-instance" xsi:type="dcterms:W3CDTF">2026-08-08T16:28:29Z</dcterms:created>
  <dcterms:modified xmlns:dcterms="http://purl.org/dc/terms/" xmlns:xsi="http://www.w3.org/2001/XMLSchema-instance" xsi:type="dcterms:W3CDTF">2026-08-08T16:28:29Z</dcterms:modified>
</cp:coreProperties>
</file>