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One order" sheetId="2" state="visible" r:id="rId2"/>
    <sheet xmlns:r="http://schemas.openxmlformats.org/officeDocument/2006/relationships" name="Your listings" sheetId="3" state="visible" r:id="rId3"/>
  </sheets>
  <definedNames/>
  <calcPr calcId="124519" fullCalcOnLoad="1"/>
</workbook>
</file>

<file path=xl/styles.xml><?xml version="1.0" encoding="utf-8"?>
<styleSheet xmlns="http://schemas.openxmlformats.org/spreadsheetml/2006/main">
  <numFmts count="2">
    <numFmt numFmtId="164" formatCode="£#,##0.00"/>
    <numFmt numFmtId="165" formatCode="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b val="1"/>
      <color rgb="001F2A37"/>
      <sz val="20"/>
    </font>
    <font>
      <name val="Calibri"/>
      <i val="1"/>
      <color rgb="006B7280"/>
      <sz val="9"/>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26">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pivotButton="0" quotePrefix="0" xfId="0"/>
    <xf numFmtId="0" fontId="0" fillId="2" borderId="0" pivotButton="0" quotePrefix="0" xfId="0"/>
    <xf numFmtId="0" fontId="7" fillId="0" borderId="0" pivotButton="0" quotePrefix="0" xfId="0"/>
    <xf numFmtId="164" fontId="8" fillId="3" borderId="1" pivotButton="0" quotePrefix="0" xfId="0"/>
    <xf numFmtId="0" fontId="3" fillId="0" borderId="0" applyAlignment="1" pivotButton="0" quotePrefix="0" xfId="0">
      <alignment vertical="center" wrapText="1"/>
    </xf>
    <xf numFmtId="165" fontId="8" fillId="3" borderId="1" pivotButton="0" quotePrefix="0" xfId="0"/>
    <xf numFmtId="164" fontId="8" fillId="4" borderId="1" pivotButton="0" quotePrefix="0" xfId="0"/>
    <xf numFmtId="0" fontId="8" fillId="0" borderId="0" pivotButton="0" quotePrefix="0" xfId="0"/>
    <xf numFmtId="164" fontId="9" fillId="4" borderId="1" pivotButton="0" quotePrefix="0" xfId="0"/>
    <xf numFmtId="165" fontId="8" fillId="4" borderId="1" pivotButton="0" quotePrefix="0" xfId="0"/>
    <xf numFmtId="0" fontId="10" fillId="0" borderId="0" pivotButton="0" quotePrefix="0" xfId="0"/>
    <xf numFmtId="0" fontId="6" fillId="2" borderId="0" applyAlignment="1" pivotButton="0" quotePrefix="0" xfId="0">
      <alignment vertical="center" wrapText="1"/>
    </xf>
    <xf numFmtId="0" fontId="7" fillId="3" borderId="1" pivotButton="0" quotePrefix="0" xfId="0"/>
    <xf numFmtId="164" fontId="7" fillId="3" borderId="1" pivotButton="0" quotePrefix="0" xfId="0"/>
    <xf numFmtId="165" fontId="7" fillId="3" borderId="1" pivotButton="0" quotePrefix="0" xfId="0"/>
    <xf numFmtId="164" fontId="7" fillId="4" borderId="1" pivotButton="0" quotePrefix="0" xfId="0"/>
    <xf numFmtId="165" fontId="7" fillId="4" borderId="1" pivotButton="0" quotePrefix="0" xfId="0"/>
    <xf numFmtId="0" fontId="7" fillId="4" borderId="1" pivotButton="0" quotePrefix="0" xfId="0"/>
    <xf numFmtId="0" fontId="8" fillId="0" borderId="1" pivotButton="0" quotePrefix="0" xfId="0"/>
    <xf numFmtId="3" fontId="8" fillId="4" borderId="1" pivotButton="0" quotePrefix="0" xfId="0"/>
  </cellXfs>
  <cellStyles count="1">
    <cellStyle name="Normal" xfId="0" builtinId="0" hidden="0"/>
  </cellStyles>
  <dxfs count="2">
    <dxf>
      <fill>
        <patternFill patternType="solid">
          <fgColor rgb="00FAE9EB"/>
        </patternFill>
      </fill>
    </dxf>
    <dxf>
      <fill>
        <patternFill patternType="solid">
          <fgColor rgb="00E6F2E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35"/>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Etsy Fee Calculator</t>
        </is>
      </c>
    </row>
    <row r="3">
      <c r="A3" s="3" t="inlineStr">
        <is>
          <t>What Etsy charges, and what it actually costs you once you know which way round the VAT works.</t>
        </is>
      </c>
    </row>
    <row r="5">
      <c r="B5" s="4" t="inlineStr">
        <is>
          <t>Etsy bills you from Ireland</t>
        </is>
      </c>
    </row>
    <row r="6" ht="30" customHeight="1">
      <c r="B6" s="5" t="inlineStr">
        <is>
          <t>That one fact decides everything about VAT on your fees, and it works the opposite way round to Amazon and eBay.</t>
        </is>
      </c>
    </row>
    <row r="8" ht="30" customHeight="1">
      <c r="B8" s="5" t="inlineStr">
        <is>
          <t>If Etsy has your VAT number, the reverse charge applies. Etsy adds no VAT to its fees at all. You put the same amount on your return as output tax and as input tax, and it nets to nothing.</t>
        </is>
      </c>
    </row>
    <row r="10" ht="45" customHeight="1">
      <c r="B10" s="5" t="inlineStr">
        <is>
          <t>If Etsy has no VAT number for you, it charges 20 per cent UK VAT on every fee: listing, transaction, processing, regulatory and Offsite Ads. You cannot recover any of it, because you are not registered.</t>
        </is>
      </c>
    </row>
    <row r="12" ht="45" customHeight="1">
      <c r="B12" s="5" t="inlineStr">
        <is>
          <t>So the fee bill is exactly a sixth cheaper once you are registered. Amazon and eBay get to the same place by charging the VAT and letting you reclaim it. Etsy gets there by never charging it, which is why sellers hunting for a reclaim line on an Etsy statement never find one.</t>
        </is>
      </c>
    </row>
    <row r="14">
      <c r="B14" s="4" t="inlineStr">
        <is>
          <t>Registration is still usually a net cost</t>
        </is>
      </c>
    </row>
    <row r="15" ht="45" customHeight="1">
      <c r="B15" s="5" t="inlineStr">
        <is>
          <t>The VAT you hand over on the sale is far larger than what you save on the fees. On the worked example the fee saving is 78p and the VAT on the sale is £5.33. The sheet shows both, because a tool that only showed the saving would be selling you something.</t>
        </is>
      </c>
    </row>
    <row r="17">
      <c r="B17" s="4" t="inlineStr">
        <is>
          <t>The five fees</t>
        </is>
      </c>
    </row>
    <row r="18" ht="30" customHeight="1">
      <c r="B18" s="5" t="inlineStr">
        <is>
          <t>1.  Listing fee, a flat amount per listing. It renews every four months and on every sale, so on a single-item listing you pay it once per sale.</t>
        </is>
      </c>
    </row>
    <row r="20" ht="30" customHeight="1">
      <c r="B20" s="5" t="inlineStr">
        <is>
          <t>2.  Transaction fee, on the item price plus the delivery you charged plus gift wrap. Not on the item alone.</t>
        </is>
      </c>
    </row>
    <row r="22" ht="30" customHeight="1">
      <c r="B22" s="5" t="inlineStr">
        <is>
          <t>3.  Payment processing, a percentage plus a fixed amount per order. The fixed part is what makes cheap items hard.</t>
        </is>
      </c>
    </row>
    <row r="24" ht="30" customHeight="1">
      <c r="B24" s="5" t="inlineStr">
        <is>
          <t>4.  Regulatory operating fee, a small percentage of the whole order. Take this one off a recent bill: it has changed more than once and it varies by country.</t>
        </is>
      </c>
    </row>
    <row r="26" ht="30" customHeight="1">
      <c r="B26" s="5" t="inlineStr">
        <is>
          <t>5.  Offsite Ads, charged only when a sale is attributed to an Etsy ad. Optional at the higher rate below 10,000 dollars of annual sales, and compulsory at the lower rate above it.</t>
        </is>
      </c>
    </row>
    <row r="28">
      <c r="B28" s="4" t="inlineStr">
        <is>
          <t>Offsite Ads is the one to watch</t>
        </is>
      </c>
    </row>
    <row r="29" ht="45" customHeight="1">
      <c r="B29" s="5" t="inlineStr">
        <is>
          <t>On the worked example, an attributed sale at 15 per cent costs more in advertising than in every other Etsy fee put together. The Your listings sheet flags which listings can carry that and which cannot, which matters because past 10,000 dollars a year you no longer get to choose.</t>
        </is>
      </c>
    </row>
    <row r="31">
      <c r="B31" s="4" t="inlineStr">
        <is>
          <t>About the rates</t>
        </is>
      </c>
    </row>
    <row r="32" ht="45" customHeight="1">
      <c r="B32" s="5" t="inlineStr">
        <is>
          <t>Every rate here is a yellow cell because Etsy changes them. The defaults were researched in August 2026 and the regulatory operating fee in particular should come off your own bill rather than from anybody's article, including this one.</t>
        </is>
      </c>
    </row>
    <row r="34">
      <c r="B34" s="4" t="inlineStr">
        <is>
          <t>General information</t>
        </is>
      </c>
    </row>
    <row r="35" ht="30" customHeight="1">
      <c r="B35" s="5" t="inlineStr">
        <is>
          <t>Rates are those applying in 2026/27 for the UK.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4"/>
  <sheetViews>
    <sheetView showGridLines="0" workbookViewId="0">
      <selection activeCell="A1" sqref="A1"/>
    </sheetView>
  </sheetViews>
  <sheetFormatPr baseColWidth="8" defaultRowHeight="15"/>
  <cols>
    <col width="36" customWidth="1" min="1" max="1"/>
    <col width="14" customWidth="1" min="2" max="2"/>
    <col width="62" customWidth="1" min="3" max="3"/>
  </cols>
  <sheetData>
    <row r="1">
      <c r="A1" s="1" t="inlineStr">
        <is>
          <t>ZAZEN TAX</t>
        </is>
      </c>
    </row>
    <row r="2">
      <c r="A2" s="2" t="inlineStr">
        <is>
          <t>One order, in detail</t>
        </is>
      </c>
    </row>
    <row r="5" ht="19" customHeight="1">
      <c r="A5" s="6" t="inlineStr">
        <is>
          <t xml:space="preserve">  The sale</t>
        </is>
      </c>
      <c r="B5" s="7" t="n"/>
      <c r="C5" s="7" t="n"/>
    </row>
    <row r="6">
      <c r="A6" s="8" t="inlineStr">
        <is>
          <t>Item price</t>
        </is>
      </c>
      <c r="B6" s="9" t="n">
        <v>28</v>
      </c>
      <c r="C6" s="10" t="inlineStr">
        <is>
          <t>What the buyer pays for the item.</t>
        </is>
      </c>
    </row>
    <row r="7">
      <c r="A7" s="8" t="inlineStr">
        <is>
          <t>Delivery charged to the buyer</t>
        </is>
      </c>
      <c r="B7" s="9" t="n">
        <v>3.95</v>
      </c>
      <c r="C7" s="10" t="inlineStr">
        <is>
          <t>Etsy charges its fees on this too, and on gift wrap.</t>
        </is>
      </c>
    </row>
    <row r="8">
      <c r="A8" s="8" t="inlineStr">
        <is>
          <t>Your VAT rate</t>
        </is>
      </c>
      <c r="B8" s="11" t="n">
        <v>0.2</v>
      </c>
      <c r="C8" s="10" t="inlineStr">
        <is>
          <t>20% if you are registered and Etsy has your VAT number. 0% if not, and Etsy will add 20% to every fee below.</t>
        </is>
      </c>
    </row>
    <row r="10" ht="19" customHeight="1">
      <c r="A10" s="6" t="inlineStr">
        <is>
          <t xml:space="preserve">  What Etsy charges</t>
        </is>
      </c>
      <c r="B10" s="7" t="n"/>
      <c r="C10" s="7" t="n"/>
    </row>
    <row r="11">
      <c r="A11" s="8" t="inlineStr">
        <is>
          <t>Listing fee</t>
        </is>
      </c>
      <c r="B11" s="9" t="n">
        <v>0.2</v>
      </c>
      <c r="C11" s="10" t="inlineStr">
        <is>
          <t>Renews every four months and on every sale.</t>
        </is>
      </c>
    </row>
    <row r="12">
      <c r="A12" s="8" t="inlineStr">
        <is>
          <t>Transaction fee</t>
        </is>
      </c>
      <c r="B12" s="11" t="n">
        <v>0.065</v>
      </c>
      <c r="C12" s="10" t="inlineStr">
        <is>
          <t>On the whole order, not on the item alone.</t>
        </is>
      </c>
    </row>
    <row r="13">
      <c r="A13" s="8" t="inlineStr">
        <is>
          <t>Payment processing, percentage</t>
        </is>
      </c>
      <c r="B13" s="11" t="n">
        <v>0.04</v>
      </c>
      <c r="C13" s="10" t="inlineStr">
        <is>
          <t>UK rate for Etsy Payments.</t>
        </is>
      </c>
    </row>
    <row r="14">
      <c r="A14" s="8" t="inlineStr">
        <is>
          <t>Payment processing, fixed</t>
        </is>
      </c>
      <c r="B14" s="9" t="n">
        <v>0.2</v>
      </c>
      <c r="C14" s="10" t="inlineStr">
        <is>
          <t>Per order. This is what makes cheap items hard.</t>
        </is>
      </c>
    </row>
    <row r="15">
      <c r="A15" s="8" t="inlineStr">
        <is>
          <t>Regulatory operating fee</t>
        </is>
      </c>
      <c r="B15" s="11" t="n">
        <v>0.0048</v>
      </c>
      <c r="C15" s="10" t="inlineStr">
        <is>
          <t>Take this off a recent bill. It varies by country and it has changed more than once.</t>
        </is>
      </c>
    </row>
    <row r="16">
      <c r="A16" s="8" t="inlineStr">
        <is>
          <t>Offsite Ads on this sale</t>
        </is>
      </c>
      <c r="B16" s="11" t="n">
        <v>0</v>
      </c>
      <c r="C16" s="10" t="inlineStr">
        <is>
          <t>0% if the sale was not attributed to an ad. Otherwise 15%, or 12% once you are past $10,000 a year and can no longer opt out.</t>
        </is>
      </c>
    </row>
    <row r="18" ht="19" customHeight="1">
      <c r="A18" s="6" t="inlineStr">
        <is>
          <t xml:space="preserve">  What it costs you</t>
        </is>
      </c>
      <c r="B18" s="7" t="n"/>
      <c r="C18" s="7" t="n"/>
    </row>
    <row r="19">
      <c r="A19" s="8" t="inlineStr">
        <is>
          <t>Materials</t>
        </is>
      </c>
      <c r="B19" s="9" t="n">
        <v>7.2</v>
      </c>
      <c r="C19" s="10" t="inlineStr">
        <is>
          <t>What the item cost you to make or to buy.</t>
        </is>
      </c>
    </row>
    <row r="20">
      <c r="A20" s="8" t="inlineStr">
        <is>
          <t>Postage you pay</t>
        </is>
      </c>
      <c r="B20" s="9" t="n">
        <v>3.2</v>
      </c>
      <c r="C20" s="10" t="inlineStr">
        <is>
          <t>Most Royal Mail post is VAT exempt.</t>
        </is>
      </c>
    </row>
    <row r="21">
      <c r="A21" s="8" t="inlineStr">
        <is>
          <t>Packaging</t>
        </is>
      </c>
      <c r="B21" s="9" t="n">
        <v>0.55</v>
      </c>
      <c r="C21" s="10" t="inlineStr">
        <is>
          <t>VAT on this is reclaimable if you are registered. On the listings sheet each row carries its own, because a sticker and a boxed ceramic are not the same parcel.</t>
        </is>
      </c>
    </row>
    <row r="23" ht="19" customHeight="1">
      <c r="A23" s="6" t="inlineStr">
        <is>
          <t xml:space="preserve">  Where the money goes</t>
        </is>
      </c>
      <c r="B23" s="7" t="n"/>
      <c r="C23" s="7" t="n"/>
    </row>
    <row r="24">
      <c r="A24" s="8" t="inlineStr">
        <is>
          <t>The buyer pays</t>
        </is>
      </c>
      <c r="B24" s="12">
        <f>$B$6+$B$7</f>
        <v/>
      </c>
    </row>
    <row r="25">
      <c r="A25" s="8" t="inlineStr">
        <is>
          <t>VAT you hand to HMRC</t>
        </is>
      </c>
      <c r="B25" s="12">
        <f>($B$6+$B$7)-(IF($B$8&gt;0,IFERROR(($B$6+$B$7)/(1+$B$8),0),$B$6+$B$7))</f>
        <v/>
      </c>
      <c r="C25" s="10" t="inlineStr">
        <is>
          <t>Nil if you are not registered.</t>
        </is>
      </c>
    </row>
    <row r="26">
      <c r="A26" s="8" t="inlineStr">
        <is>
          <t>Your revenue</t>
        </is>
      </c>
      <c r="B26" s="12">
        <f>IF($B$8&gt;0,IFERROR(($B$6+$B$7)/(1+$B$8),0),$B$6+$B$7)</f>
        <v/>
      </c>
    </row>
    <row r="27">
      <c r="A27" s="8" t="inlineStr">
        <is>
          <t>Listing fee</t>
        </is>
      </c>
      <c r="B27" s="12">
        <f>$B$11</f>
        <v/>
      </c>
    </row>
    <row r="28">
      <c r="A28" s="8" t="inlineStr">
        <is>
          <t>Transaction fee</t>
        </is>
      </c>
      <c r="B28" s="12">
        <f>($B$6+$B$7)*$B$12</f>
        <v/>
      </c>
    </row>
    <row r="29">
      <c r="A29" s="8" t="inlineStr">
        <is>
          <t>Payment processing</t>
        </is>
      </c>
      <c r="B29" s="12">
        <f>($B$6+$B$7)*$B$13+$B$14</f>
        <v/>
      </c>
    </row>
    <row r="30">
      <c r="A30" s="8" t="inlineStr">
        <is>
          <t>Regulatory operating fee</t>
        </is>
      </c>
      <c r="B30" s="12">
        <f>($B$6+$B$7)*$B$15</f>
        <v/>
      </c>
    </row>
    <row r="31">
      <c r="A31" s="8" t="inlineStr">
        <is>
          <t>Offsite Ads</t>
        </is>
      </c>
      <c r="B31" s="12">
        <f>($B$6+$B$7)*$B$16</f>
        <v/>
      </c>
      <c r="C31" s="10" t="inlineStr">
        <is>
          <t>Only on attributed sales.</t>
        </is>
      </c>
    </row>
    <row r="32">
      <c r="A32" s="8" t="inlineStr">
        <is>
          <t>Etsy fees, before VAT</t>
        </is>
      </c>
      <c r="B32" s="12">
        <f>$B$11+($B$6+$B$7)*$B$12+(($B$6+$B$7)*$B$13+$B$14)+($B$6+$B$7)*$B$15+($B$6+$B$7)*$B$16</f>
        <v/>
      </c>
    </row>
    <row r="33">
      <c r="A33" s="8" t="inlineStr">
        <is>
          <t>VAT Etsy adds to them</t>
        </is>
      </c>
      <c r="B33" s="12">
        <f>IF($B$8&gt;0,0,($B$11+($B$6+$B$7)*$B$12+(($B$6+$B$7)*$B$13+$B$14)+($B$6+$B$7)*$B$15+($B$6+$B$7)*$B$16)*0.2)</f>
        <v/>
      </c>
      <c r="C33" s="10" t="inlineStr">
        <is>
          <t>Nil under the reverse charge. A real and unrecoverable cost if Etsy holds no VAT number for you.</t>
        </is>
      </c>
    </row>
    <row r="34">
      <c r="A34" s="8" t="inlineStr">
        <is>
          <t>What the fees actually cost</t>
        </is>
      </c>
      <c r="B34" s="12">
        <f>($B$11+($B$6+$B$7)*$B$12+(($B$6+$B$7)*$B$13+$B$14)+($B$6+$B$7)*$B$15+($B$6+$B$7)*$B$16)+(IF($B$8&gt;0,0,($B$11+($B$6+$B$7)*$B$12+(($B$6+$B$7)*$B$13+$B$14)+($B$6+$B$7)*$B$15+($B$6+$B$7)*$B$16)*0.2))</f>
        <v/>
      </c>
    </row>
    <row r="35">
      <c r="A35" s="8" t="inlineStr">
        <is>
          <t>Materials, postage and packaging</t>
        </is>
      </c>
      <c r="B35" s="12">
        <f>$B$19+$B$20+(IF($B$8&gt;0,IFERROR($B$21/(1+$B$8),0),$B$21))</f>
        <v/>
      </c>
    </row>
    <row r="37" ht="19" customHeight="1">
      <c r="A37" s="6" t="inlineStr">
        <is>
          <t xml:space="preserve">  The answer</t>
        </is>
      </c>
      <c r="B37" s="7" t="n"/>
      <c r="C37" s="7" t="n"/>
    </row>
    <row r="38">
      <c r="A38" s="13" t="inlineStr">
        <is>
          <t>What you keep</t>
        </is>
      </c>
      <c r="B38" s="14">
        <f>(IF($B$8&gt;0,IFERROR(($B$6+$B$7)/(1+$B$8),0),$B$6+$B$7))-(($B$11+($B$6+$B$7)*$B$12+(($B$6+$B$7)*$B$13+$B$14)+($B$6+$B$7)*$B$15+($B$6+$B$7)*$B$16)+(IF($B$8&gt;0,0,($B$11+($B$6+$B$7)*$B$12+(($B$6+$B$7)*$B$13+$B$14)+($B$6+$B$7)*$B$15+($B$6+$B$7)*$B$16)*0.2)))-$B$19-$B$20-(IF($B$8&gt;0,IFERROR($B$21/(1+$B$8),0),$B$21))</f>
        <v/>
      </c>
      <c r="C38" s="10" t="inlineStr">
        <is>
          <t>After everything except your own time.</t>
        </is>
      </c>
    </row>
    <row r="39">
      <c r="A39" s="8" t="inlineStr">
        <is>
          <t>Margin on what the buyer paid</t>
        </is>
      </c>
      <c r="B39" s="15">
        <f>IFERROR(((IF($B$8&gt;0,IFERROR(($B$6+$B$7)/(1+$B$8),0),$B$6+$B$7))-(($B$11+($B$6+$B$7)*$B$12+(($B$6+$B$7)*$B$13+$B$14)+($B$6+$B$7)*$B$15+($B$6+$B$7)*$B$16)+(IF($B$8&gt;0,0,($B$11+($B$6+$B$7)*$B$12+(($B$6+$B$7)*$B$13+$B$14)+($B$6+$B$7)*$B$15+($B$6+$B$7)*$B$16)*0.2)))-$B$19-$B$20-(IF($B$8&gt;0,IFERROR($B$21/(1+$B$8),0),$B$21)))/($B$6+$B$7),"")</f>
        <v/>
      </c>
    </row>
    <row r="40">
      <c r="A40" s="8" t="inlineStr">
        <is>
          <t>Fee rate on the sale</t>
        </is>
      </c>
      <c r="B40" s="15">
        <f>IFERROR((($B$11+($B$6+$B$7)*$B$12+(($B$6+$B$7)*$B$13+$B$14)+($B$6+$B$7)*$B$15+($B$6+$B$7)*$B$16)+(IF($B$8&gt;0,0,($B$11+($B$6+$B$7)*$B$12+(($B$6+$B$7)*$B$13+$B$14)+($B$6+$B$7)*$B$15+($B$6+$B$7)*$B$16)*0.2)))/($B$6+$B$7),"")</f>
        <v/>
      </c>
    </row>
    <row r="41">
      <c r="A41" s="8" t="inlineStr">
        <is>
          <t>What the fees would cost unregistered</t>
        </is>
      </c>
      <c r="B41" s="12">
        <f>($B$11+($B$6+$B$7)*$B$12+(($B$6+$B$7)*$B$13+$B$14)+($B$6+$B$7)*$B$15+($B$6+$B$7)*$B$16)*(1+0.2)</f>
        <v/>
      </c>
    </row>
    <row r="42">
      <c r="A42" s="8" t="inlineStr">
        <is>
          <t xml:space="preserve">  so registering saves this much of the fee bill</t>
        </is>
      </c>
      <c r="B42" s="15">
        <f>IFERROR(1-1/(1+0.2),"")</f>
        <v/>
      </c>
      <c r="C42" s="10" t="inlineStr">
        <is>
          <t>Exactly a sixth, on every order, whatever the rates above.</t>
        </is>
      </c>
    </row>
    <row r="44">
      <c r="A44" s="16" t="inlineStr">
        <is>
          <t>Set the VAT rate to 0 and watch the VAT line on the fees appear rather than disappear. That is the difference between Etsy and every other marketplace.</t>
        </is>
      </c>
    </row>
  </sheetData>
  <conditionalFormatting sqref="B38">
    <cfRule type="cellIs" priority="1" operator="lessThan" dxfId="0">
      <formula>0</formula>
    </cfRule>
    <cfRule type="cellIs" priority="2" operator="greaterThanOrEqual" dxfId="1">
      <formula>0</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O45"/>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24" customWidth="1" min="1" max="1"/>
    <col width="11" customWidth="1" min="2" max="2"/>
    <col width="13" customWidth="1" min="3" max="3"/>
    <col width="11" customWidth="1" min="4" max="4"/>
    <col width="11" customWidth="1" min="5" max="5"/>
    <col width="10" customWidth="1" min="6" max="6"/>
    <col width="11" customWidth="1" min="7" max="7"/>
    <col width="11" customWidth="1" min="8" max="8"/>
    <col width="11" customWidth="1" min="9" max="9"/>
    <col width="12" customWidth="1" min="10" max="10"/>
    <col width="11" customWidth="1" min="11" max="11"/>
    <col width="9" customWidth="1" min="12" max="12"/>
    <col width="10" customWidth="1" min="13" max="13"/>
    <col width="13" customWidth="1" min="14" max="14"/>
    <col hidden="1" width="10" customWidth="1" min="15" max="15"/>
  </cols>
  <sheetData>
    <row r="1">
      <c r="A1" s="1" t="inlineStr">
        <is>
          <t>ZAZEN TAX</t>
        </is>
      </c>
    </row>
    <row r="2">
      <c r="A2" s="2" t="inlineStr">
        <is>
          <t>Fifteen at once</t>
        </is>
      </c>
    </row>
    <row r="5">
      <c r="A5" s="3" t="inlineStr">
        <is>
          <t>Yellow is yours. Every rate comes from the One order sheet, so change them once there.</t>
        </is>
      </c>
    </row>
    <row r="6" ht="28" customHeight="1">
      <c r="A6" s="17" t="inlineStr">
        <is>
          <t>Listing</t>
        </is>
      </c>
      <c r="B6" s="17" t="inlineStr">
        <is>
          <t>Item price</t>
        </is>
      </c>
      <c r="C6" s="17" t="inlineStr">
        <is>
          <t>Delivery charged</t>
        </is>
      </c>
      <c r="D6" s="17" t="inlineStr">
        <is>
          <t>Materials</t>
        </is>
      </c>
      <c r="E6" s="17" t="inlineStr">
        <is>
          <t>Postage paid</t>
        </is>
      </c>
      <c r="F6" s="17" t="inlineStr">
        <is>
          <t>Packaging</t>
        </is>
      </c>
      <c r="G6" s="17" t="inlineStr">
        <is>
          <t>Offsite Ads</t>
        </is>
      </c>
      <c r="H6" s="17" t="inlineStr">
        <is>
          <t>Buyer pays</t>
        </is>
      </c>
      <c r="I6" s="17" t="inlineStr">
        <is>
          <t>Etsy fees</t>
        </is>
      </c>
      <c r="J6" s="17" t="inlineStr">
        <is>
          <t>Fees after VAT</t>
        </is>
      </c>
      <c r="K6" s="17" t="inlineStr">
        <is>
          <t>You keep</t>
        </is>
      </c>
      <c r="L6" s="17" t="inlineStr">
        <is>
          <t>Margin</t>
        </is>
      </c>
      <c r="M6" s="17" t="inlineStr">
        <is>
          <t>Fee rate</t>
        </is>
      </c>
      <c r="N6" s="17" t="inlineStr">
        <is>
          <t>Could carry a 15% ad</t>
        </is>
      </c>
      <c r="O6" s="17" t="inlineStr">
        <is>
          <t>Rank key</t>
        </is>
      </c>
    </row>
    <row r="8">
      <c r="A8" s="18" t="inlineStr">
        <is>
          <t>Hand-thrown mug</t>
        </is>
      </c>
      <c r="B8" s="19" t="n">
        <v>28</v>
      </c>
      <c r="C8" s="19" t="n">
        <v>3.95</v>
      </c>
      <c r="D8" s="19" t="n">
        <v>7.2</v>
      </c>
      <c r="E8" s="19" t="n">
        <v>3.2</v>
      </c>
      <c r="F8" s="19" t="n">
        <v>0.55</v>
      </c>
      <c r="G8" s="20" t="n">
        <v>0</v>
      </c>
      <c r="H8" s="21">
        <f>IF($B8="","",($B8+$C8))</f>
        <v/>
      </c>
      <c r="I8" s="21">
        <f>IF($B8="","",'One order'!$B$11+($B8+$C8)*'One order'!$B$12+($B8+$C8)*'One order'!$B$13+'One order'!$B$14+($B8+$C8)*'One order'!$B$15+($B8+$C8)*$G8)</f>
        <v/>
      </c>
      <c r="J8" s="21">
        <f>IF($B8="","",IF('One order'!$B$8&gt;0,('One order'!$B$11+($B8+$C8)*'One order'!$B$12+($B8+$C8)*'One order'!$B$13+'One order'!$B$14+($B8+$C8)*'One order'!$B$15+($B8+$C8)*$G8),('One order'!$B$11+($B8+$C8)*'One order'!$B$12+($B8+$C8)*'One order'!$B$13+'One order'!$B$14+($B8+$C8)*'One order'!$B$15+($B8+$C8)*$G8)*(1+0.2)))</f>
        <v/>
      </c>
      <c r="K8" s="21">
        <f>IF($B8="","",(IF('One order'!$B$8&gt;0,IFERROR(($B8+$C8)/(1+'One order'!$B$8),0),($B8+$C8)))-(IF('One order'!$B$8&gt;0,('One order'!$B$11+($B8+$C8)*'One order'!$B$12+($B8+$C8)*'One order'!$B$13+'One order'!$B$14+($B8+$C8)*'One order'!$B$15+($B8+$C8)*$G8),('One order'!$B$11+($B8+$C8)*'One order'!$B$12+($B8+$C8)*'One order'!$B$13+'One order'!$B$14+($B8+$C8)*'One order'!$B$15+($B8+$C8)*$G8)*(1+0.2)))-$D8-$E8-(IF('One order'!$B$8&gt;0,IFERROR($F8/(1+'One order'!$B$8),0),$F8)))</f>
        <v/>
      </c>
      <c r="L8" s="22">
        <f>IF($B8="","",IFERROR(((IF('One order'!$B$8&gt;0,IFERROR(($B8+$C8)/(1+'One order'!$B$8),0),($B8+$C8)))-(IF('One order'!$B$8&gt;0,('One order'!$B$11+($B8+$C8)*'One order'!$B$12+($B8+$C8)*'One order'!$B$13+'One order'!$B$14+($B8+$C8)*'One order'!$B$15+($B8+$C8)*$G8),('One order'!$B$11+($B8+$C8)*'One order'!$B$12+($B8+$C8)*'One order'!$B$13+'One order'!$B$14+($B8+$C8)*'One order'!$B$15+($B8+$C8)*$G8)*(1+0.2)))-$D8-$E8-(IF('One order'!$B$8&gt;0,IFERROR($F8/(1+'One order'!$B$8),0),$F8)))/($B8+$C8),""))</f>
        <v/>
      </c>
      <c r="M8" s="22">
        <f>IF($B8="","",IFERROR((IF('One order'!$B$8&gt;0,('One order'!$B$11+($B8+$C8)*'One order'!$B$12+($B8+$C8)*'One order'!$B$13+'One order'!$B$14+($B8+$C8)*'One order'!$B$15+($B8+$C8)*$G8),('One order'!$B$11+($B8+$C8)*'One order'!$B$12+($B8+$C8)*'One order'!$B$13+'One order'!$B$14+($B8+$C8)*'One order'!$B$15+($B8+$C8)*$G8)*(1+0.2)))/($B8+$C8),""))</f>
        <v/>
      </c>
      <c r="N8" s="23">
        <f>IF($B8="","",IF(($B8+$C8)*0.15&gt;(((IF('One order'!$B$8&gt;0,IFERROR(($B8+$C8)/(1+'One order'!$B$8),0),($B8+$C8)))-(IF('One order'!$B$8&gt;0,('One order'!$B$11+($B8+$C8)*'One order'!$B$12+($B8+$C8)*'One order'!$B$13+'One order'!$B$14+($B8+$C8)*'One order'!$B$15+($B8+$C8)*$G8),('One order'!$B$11+($B8+$C8)*'One order'!$B$12+($B8+$C8)*'One order'!$B$13+'One order'!$B$14+($B8+$C8)*'One order'!$B$15+($B8+$C8)*$G8)*(1+0.2)))-$D8-$E8-(IF('One order'!$B$8&gt;0,IFERROR($F8/(1+'One order'!$B$8),0),$F8)))+($B8+$C8)*$G8),"No","Yes"))</f>
        <v/>
      </c>
      <c r="O8" s="21">
        <f>IF($B8="","",((IF('One order'!$B$8&gt;0,IFERROR(($B8+$C8)/(1+'One order'!$B$8),0),($B8+$C8)))-(IF('One order'!$B$8&gt;0,('One order'!$B$11+($B8+$C8)*'One order'!$B$12+($B8+$C8)*'One order'!$B$13+'One order'!$B$14+($B8+$C8)*'One order'!$B$15+($B8+$C8)*$G8),('One order'!$B$11+($B8+$C8)*'One order'!$B$12+($B8+$C8)*'One order'!$B$13+'One order'!$B$14+($B8+$C8)*'One order'!$B$15+($B8+$C8)*$G8)*(1+0.2)))-$D8-$E8-(IF('One order'!$B$8&gt;0,IFERROR($F8/(1+'One order'!$B$8),0),$F8)))+ROW()/1000000)</f>
        <v/>
      </c>
    </row>
    <row r="9">
      <c r="A9" s="18" t="inlineStr">
        <is>
          <t>Linen apron</t>
        </is>
      </c>
      <c r="B9" s="19" t="n">
        <v>42</v>
      </c>
      <c r="C9" s="19" t="n">
        <v>4.5</v>
      </c>
      <c r="D9" s="19" t="n">
        <v>14.8</v>
      </c>
      <c r="E9" s="19" t="n">
        <v>3.6</v>
      </c>
      <c r="F9" s="19" t="n">
        <v>0.45</v>
      </c>
      <c r="G9" s="20" t="n">
        <v>0.15</v>
      </c>
      <c r="H9" s="21">
        <f>IF($B9="","",($B9+$C9))</f>
        <v/>
      </c>
      <c r="I9" s="21">
        <f>IF($B9="","",'One order'!$B$11+($B9+$C9)*'One order'!$B$12+($B9+$C9)*'One order'!$B$13+'One order'!$B$14+($B9+$C9)*'One order'!$B$15+($B9+$C9)*$G9)</f>
        <v/>
      </c>
      <c r="J9" s="21">
        <f>IF($B9="","",IF('One order'!$B$8&gt;0,('One order'!$B$11+($B9+$C9)*'One order'!$B$12+($B9+$C9)*'One order'!$B$13+'One order'!$B$14+($B9+$C9)*'One order'!$B$15+($B9+$C9)*$G9),('One order'!$B$11+($B9+$C9)*'One order'!$B$12+($B9+$C9)*'One order'!$B$13+'One order'!$B$14+($B9+$C9)*'One order'!$B$15+($B9+$C9)*$G9)*(1+0.2)))</f>
        <v/>
      </c>
      <c r="K9" s="21">
        <f>IF($B9="","",(IF('One order'!$B$8&gt;0,IFERROR(($B9+$C9)/(1+'One order'!$B$8),0),($B9+$C9)))-(IF('One order'!$B$8&gt;0,('One order'!$B$11+($B9+$C9)*'One order'!$B$12+($B9+$C9)*'One order'!$B$13+'One order'!$B$14+($B9+$C9)*'One order'!$B$15+($B9+$C9)*$G9),('One order'!$B$11+($B9+$C9)*'One order'!$B$12+($B9+$C9)*'One order'!$B$13+'One order'!$B$14+($B9+$C9)*'One order'!$B$15+($B9+$C9)*$G9)*(1+0.2)))-$D9-$E9-(IF('One order'!$B$8&gt;0,IFERROR($F9/(1+'One order'!$B$8),0),$F9)))</f>
        <v/>
      </c>
      <c r="L9" s="22">
        <f>IF($B9="","",IFERROR(((IF('One order'!$B$8&gt;0,IFERROR(($B9+$C9)/(1+'One order'!$B$8),0),($B9+$C9)))-(IF('One order'!$B$8&gt;0,('One order'!$B$11+($B9+$C9)*'One order'!$B$12+($B9+$C9)*'One order'!$B$13+'One order'!$B$14+($B9+$C9)*'One order'!$B$15+($B9+$C9)*$G9),('One order'!$B$11+($B9+$C9)*'One order'!$B$12+($B9+$C9)*'One order'!$B$13+'One order'!$B$14+($B9+$C9)*'One order'!$B$15+($B9+$C9)*$G9)*(1+0.2)))-$D9-$E9-(IF('One order'!$B$8&gt;0,IFERROR($F9/(1+'One order'!$B$8),0),$F9)))/($B9+$C9),""))</f>
        <v/>
      </c>
      <c r="M9" s="22">
        <f>IF($B9="","",IFERROR((IF('One order'!$B$8&gt;0,('One order'!$B$11+($B9+$C9)*'One order'!$B$12+($B9+$C9)*'One order'!$B$13+'One order'!$B$14+($B9+$C9)*'One order'!$B$15+($B9+$C9)*$G9),('One order'!$B$11+($B9+$C9)*'One order'!$B$12+($B9+$C9)*'One order'!$B$13+'One order'!$B$14+($B9+$C9)*'One order'!$B$15+($B9+$C9)*$G9)*(1+0.2)))/($B9+$C9),""))</f>
        <v/>
      </c>
      <c r="N9" s="23">
        <f>IF($B9="","",IF(($B9+$C9)*0.15&gt;(((IF('One order'!$B$8&gt;0,IFERROR(($B9+$C9)/(1+'One order'!$B$8),0),($B9+$C9)))-(IF('One order'!$B$8&gt;0,('One order'!$B$11+($B9+$C9)*'One order'!$B$12+($B9+$C9)*'One order'!$B$13+'One order'!$B$14+($B9+$C9)*'One order'!$B$15+($B9+$C9)*$G9),('One order'!$B$11+($B9+$C9)*'One order'!$B$12+($B9+$C9)*'One order'!$B$13+'One order'!$B$14+($B9+$C9)*'One order'!$B$15+($B9+$C9)*$G9)*(1+0.2)))-$D9-$E9-(IF('One order'!$B$8&gt;0,IFERROR($F9/(1+'One order'!$B$8),0),$F9)))+($B9+$C9)*$G9),"No","Yes"))</f>
        <v/>
      </c>
      <c r="O9" s="21">
        <f>IF($B9="","",((IF('One order'!$B$8&gt;0,IFERROR(($B9+$C9)/(1+'One order'!$B$8),0),($B9+$C9)))-(IF('One order'!$B$8&gt;0,('One order'!$B$11+($B9+$C9)*'One order'!$B$12+($B9+$C9)*'One order'!$B$13+'One order'!$B$14+($B9+$C9)*'One order'!$B$15+($B9+$C9)*$G9),('One order'!$B$11+($B9+$C9)*'One order'!$B$12+($B9+$C9)*'One order'!$B$13+'One order'!$B$14+($B9+$C9)*'One order'!$B$15+($B9+$C9)*$G9)*(1+0.2)))-$D9-$E9-(IF('One order'!$B$8&gt;0,IFERROR($F9/(1+'One order'!$B$8),0),$F9)))+ROW()/1000000)</f>
        <v/>
      </c>
    </row>
    <row r="10">
      <c r="A10" s="18" t="inlineStr">
        <is>
          <t>Silver stacking ring</t>
        </is>
      </c>
      <c r="B10" s="19" t="n">
        <v>36</v>
      </c>
      <c r="C10" s="19" t="n">
        <v>2.2</v>
      </c>
      <c r="D10" s="19" t="n">
        <v>9.4</v>
      </c>
      <c r="E10" s="19" t="n">
        <v>1.85</v>
      </c>
      <c r="F10" s="19" t="n">
        <v>0.85</v>
      </c>
      <c r="G10" s="20" t="n">
        <v>0.15</v>
      </c>
      <c r="H10" s="21">
        <f>IF($B10="","",($B10+$C10))</f>
        <v/>
      </c>
      <c r="I10" s="21">
        <f>IF($B10="","",'One order'!$B$11+($B10+$C10)*'One order'!$B$12+($B10+$C10)*'One order'!$B$13+'One order'!$B$14+($B10+$C10)*'One order'!$B$15+($B10+$C10)*$G10)</f>
        <v/>
      </c>
      <c r="J10" s="21">
        <f>IF($B10="","",IF('One order'!$B$8&gt;0,('One order'!$B$11+($B10+$C10)*'One order'!$B$12+($B10+$C10)*'One order'!$B$13+'One order'!$B$14+($B10+$C10)*'One order'!$B$15+($B10+$C10)*$G10),('One order'!$B$11+($B10+$C10)*'One order'!$B$12+($B10+$C10)*'One order'!$B$13+'One order'!$B$14+($B10+$C10)*'One order'!$B$15+($B10+$C10)*$G10)*(1+0.2)))</f>
        <v/>
      </c>
      <c r="K10" s="21">
        <f>IF($B10="","",(IF('One order'!$B$8&gt;0,IFERROR(($B10+$C10)/(1+'One order'!$B$8),0),($B10+$C10)))-(IF('One order'!$B$8&gt;0,('One order'!$B$11+($B10+$C10)*'One order'!$B$12+($B10+$C10)*'One order'!$B$13+'One order'!$B$14+($B10+$C10)*'One order'!$B$15+($B10+$C10)*$G10),('One order'!$B$11+($B10+$C10)*'One order'!$B$12+($B10+$C10)*'One order'!$B$13+'One order'!$B$14+($B10+$C10)*'One order'!$B$15+($B10+$C10)*$G10)*(1+0.2)))-$D10-$E10-(IF('One order'!$B$8&gt;0,IFERROR($F10/(1+'One order'!$B$8),0),$F10)))</f>
        <v/>
      </c>
      <c r="L10" s="22">
        <f>IF($B10="","",IFERROR(((IF('One order'!$B$8&gt;0,IFERROR(($B10+$C10)/(1+'One order'!$B$8),0),($B10+$C10)))-(IF('One order'!$B$8&gt;0,('One order'!$B$11+($B10+$C10)*'One order'!$B$12+($B10+$C10)*'One order'!$B$13+'One order'!$B$14+($B10+$C10)*'One order'!$B$15+($B10+$C10)*$G10),('One order'!$B$11+($B10+$C10)*'One order'!$B$12+($B10+$C10)*'One order'!$B$13+'One order'!$B$14+($B10+$C10)*'One order'!$B$15+($B10+$C10)*$G10)*(1+0.2)))-$D10-$E10-(IF('One order'!$B$8&gt;0,IFERROR($F10/(1+'One order'!$B$8),0),$F10)))/($B10+$C10),""))</f>
        <v/>
      </c>
      <c r="M10" s="22">
        <f>IF($B10="","",IFERROR((IF('One order'!$B$8&gt;0,('One order'!$B$11+($B10+$C10)*'One order'!$B$12+($B10+$C10)*'One order'!$B$13+'One order'!$B$14+($B10+$C10)*'One order'!$B$15+($B10+$C10)*$G10),('One order'!$B$11+($B10+$C10)*'One order'!$B$12+($B10+$C10)*'One order'!$B$13+'One order'!$B$14+($B10+$C10)*'One order'!$B$15+($B10+$C10)*$G10)*(1+0.2)))/($B10+$C10),""))</f>
        <v/>
      </c>
      <c r="N10" s="23">
        <f>IF($B10="","",IF(($B10+$C10)*0.15&gt;(((IF('One order'!$B$8&gt;0,IFERROR(($B10+$C10)/(1+'One order'!$B$8),0),($B10+$C10)))-(IF('One order'!$B$8&gt;0,('One order'!$B$11+($B10+$C10)*'One order'!$B$12+($B10+$C10)*'One order'!$B$13+'One order'!$B$14+($B10+$C10)*'One order'!$B$15+($B10+$C10)*$G10),('One order'!$B$11+($B10+$C10)*'One order'!$B$12+($B10+$C10)*'One order'!$B$13+'One order'!$B$14+($B10+$C10)*'One order'!$B$15+($B10+$C10)*$G10)*(1+0.2)))-$D10-$E10-(IF('One order'!$B$8&gt;0,IFERROR($F10/(1+'One order'!$B$8),0),$F10)))+($B10+$C10)*$G10),"No","Yes"))</f>
        <v/>
      </c>
      <c r="O10" s="21">
        <f>IF($B10="","",((IF('One order'!$B$8&gt;0,IFERROR(($B10+$C10)/(1+'One order'!$B$8),0),($B10+$C10)))-(IF('One order'!$B$8&gt;0,('One order'!$B$11+($B10+$C10)*'One order'!$B$12+($B10+$C10)*'One order'!$B$13+'One order'!$B$14+($B10+$C10)*'One order'!$B$15+($B10+$C10)*$G10),('One order'!$B$11+($B10+$C10)*'One order'!$B$12+($B10+$C10)*'One order'!$B$13+'One order'!$B$14+($B10+$C10)*'One order'!$B$15+($B10+$C10)*$G10)*(1+0.2)))-$D10-$E10-(IF('One order'!$B$8&gt;0,IFERROR($F10/(1+'One order'!$B$8),0),$F10)))+ROW()/1000000)</f>
        <v/>
      </c>
    </row>
    <row r="11">
      <c r="A11" s="18" t="inlineStr">
        <is>
          <t>Wool blanket, woven</t>
        </is>
      </c>
      <c r="B11" s="19" t="n">
        <v>145</v>
      </c>
      <c r="C11" s="19" t="n">
        <v>6.95</v>
      </c>
      <c r="D11" s="19" t="n">
        <v>52</v>
      </c>
      <c r="E11" s="19" t="n">
        <v>6.1</v>
      </c>
      <c r="F11" s="19" t="n">
        <v>1.6</v>
      </c>
      <c r="G11" s="20" t="n">
        <v>0.12</v>
      </c>
      <c r="H11" s="21">
        <f>IF($B11="","",($B11+$C11))</f>
        <v/>
      </c>
      <c r="I11" s="21">
        <f>IF($B11="","",'One order'!$B$11+($B11+$C11)*'One order'!$B$12+($B11+$C11)*'One order'!$B$13+'One order'!$B$14+($B11+$C11)*'One order'!$B$15+($B11+$C11)*$G11)</f>
        <v/>
      </c>
      <c r="J11" s="21">
        <f>IF($B11="","",IF('One order'!$B$8&gt;0,('One order'!$B$11+($B11+$C11)*'One order'!$B$12+($B11+$C11)*'One order'!$B$13+'One order'!$B$14+($B11+$C11)*'One order'!$B$15+($B11+$C11)*$G11),('One order'!$B$11+($B11+$C11)*'One order'!$B$12+($B11+$C11)*'One order'!$B$13+'One order'!$B$14+($B11+$C11)*'One order'!$B$15+($B11+$C11)*$G11)*(1+0.2)))</f>
        <v/>
      </c>
      <c r="K11" s="21">
        <f>IF($B11="","",(IF('One order'!$B$8&gt;0,IFERROR(($B11+$C11)/(1+'One order'!$B$8),0),($B11+$C11)))-(IF('One order'!$B$8&gt;0,('One order'!$B$11+($B11+$C11)*'One order'!$B$12+($B11+$C11)*'One order'!$B$13+'One order'!$B$14+($B11+$C11)*'One order'!$B$15+($B11+$C11)*$G11),('One order'!$B$11+($B11+$C11)*'One order'!$B$12+($B11+$C11)*'One order'!$B$13+'One order'!$B$14+($B11+$C11)*'One order'!$B$15+($B11+$C11)*$G11)*(1+0.2)))-$D11-$E11-(IF('One order'!$B$8&gt;0,IFERROR($F11/(1+'One order'!$B$8),0),$F11)))</f>
        <v/>
      </c>
      <c r="L11" s="22">
        <f>IF($B11="","",IFERROR(((IF('One order'!$B$8&gt;0,IFERROR(($B11+$C11)/(1+'One order'!$B$8),0),($B11+$C11)))-(IF('One order'!$B$8&gt;0,('One order'!$B$11+($B11+$C11)*'One order'!$B$12+($B11+$C11)*'One order'!$B$13+'One order'!$B$14+($B11+$C11)*'One order'!$B$15+($B11+$C11)*$G11),('One order'!$B$11+($B11+$C11)*'One order'!$B$12+($B11+$C11)*'One order'!$B$13+'One order'!$B$14+($B11+$C11)*'One order'!$B$15+($B11+$C11)*$G11)*(1+0.2)))-$D11-$E11-(IF('One order'!$B$8&gt;0,IFERROR($F11/(1+'One order'!$B$8),0),$F11)))/($B11+$C11),""))</f>
        <v/>
      </c>
      <c r="M11" s="22">
        <f>IF($B11="","",IFERROR((IF('One order'!$B$8&gt;0,('One order'!$B$11+($B11+$C11)*'One order'!$B$12+($B11+$C11)*'One order'!$B$13+'One order'!$B$14+($B11+$C11)*'One order'!$B$15+($B11+$C11)*$G11),('One order'!$B$11+($B11+$C11)*'One order'!$B$12+($B11+$C11)*'One order'!$B$13+'One order'!$B$14+($B11+$C11)*'One order'!$B$15+($B11+$C11)*$G11)*(1+0.2)))/($B11+$C11),""))</f>
        <v/>
      </c>
      <c r="N11" s="23">
        <f>IF($B11="","",IF(($B11+$C11)*0.15&gt;(((IF('One order'!$B$8&gt;0,IFERROR(($B11+$C11)/(1+'One order'!$B$8),0),($B11+$C11)))-(IF('One order'!$B$8&gt;0,('One order'!$B$11+($B11+$C11)*'One order'!$B$12+($B11+$C11)*'One order'!$B$13+'One order'!$B$14+($B11+$C11)*'One order'!$B$15+($B11+$C11)*$G11),('One order'!$B$11+($B11+$C11)*'One order'!$B$12+($B11+$C11)*'One order'!$B$13+'One order'!$B$14+($B11+$C11)*'One order'!$B$15+($B11+$C11)*$G11)*(1+0.2)))-$D11-$E11-(IF('One order'!$B$8&gt;0,IFERROR($F11/(1+'One order'!$B$8),0),$F11)))+($B11+$C11)*$G11),"No","Yes"))</f>
        <v/>
      </c>
      <c r="O11" s="21">
        <f>IF($B11="","",((IF('One order'!$B$8&gt;0,IFERROR(($B11+$C11)/(1+'One order'!$B$8),0),($B11+$C11)))-(IF('One order'!$B$8&gt;0,('One order'!$B$11+($B11+$C11)*'One order'!$B$12+($B11+$C11)*'One order'!$B$13+'One order'!$B$14+($B11+$C11)*'One order'!$B$15+($B11+$C11)*$G11),('One order'!$B$11+($B11+$C11)*'One order'!$B$12+($B11+$C11)*'One order'!$B$13+'One order'!$B$14+($B11+$C11)*'One order'!$B$15+($B11+$C11)*$G11)*(1+0.2)))-$D11-$E11-(IF('One order'!$B$8&gt;0,IFERROR($F11/(1+'One order'!$B$8),0),$F11)))+ROW()/1000000)</f>
        <v/>
      </c>
    </row>
    <row r="12">
      <c r="A12" s="18" t="inlineStr">
        <is>
          <t>Enamel pin</t>
        </is>
      </c>
      <c r="B12" s="19" t="n">
        <v>9.5</v>
      </c>
      <c r="C12" s="19" t="n">
        <v>1.6</v>
      </c>
      <c r="D12" s="19" t="n">
        <v>2.1</v>
      </c>
      <c r="E12" s="19" t="n">
        <v>1.35</v>
      </c>
      <c r="F12" s="19" t="n">
        <v>0.25</v>
      </c>
      <c r="G12" s="20" t="n">
        <v>0</v>
      </c>
      <c r="H12" s="21">
        <f>IF($B12="","",($B12+$C12))</f>
        <v/>
      </c>
      <c r="I12" s="21">
        <f>IF($B12="","",'One order'!$B$11+($B12+$C12)*'One order'!$B$12+($B12+$C12)*'One order'!$B$13+'One order'!$B$14+($B12+$C12)*'One order'!$B$15+($B12+$C12)*$G12)</f>
        <v/>
      </c>
      <c r="J12" s="21">
        <f>IF($B12="","",IF('One order'!$B$8&gt;0,('One order'!$B$11+($B12+$C12)*'One order'!$B$12+($B12+$C12)*'One order'!$B$13+'One order'!$B$14+($B12+$C12)*'One order'!$B$15+($B12+$C12)*$G12),('One order'!$B$11+($B12+$C12)*'One order'!$B$12+($B12+$C12)*'One order'!$B$13+'One order'!$B$14+($B12+$C12)*'One order'!$B$15+($B12+$C12)*$G12)*(1+0.2)))</f>
        <v/>
      </c>
      <c r="K12" s="21">
        <f>IF($B12="","",(IF('One order'!$B$8&gt;0,IFERROR(($B12+$C12)/(1+'One order'!$B$8),0),($B12+$C12)))-(IF('One order'!$B$8&gt;0,('One order'!$B$11+($B12+$C12)*'One order'!$B$12+($B12+$C12)*'One order'!$B$13+'One order'!$B$14+($B12+$C12)*'One order'!$B$15+($B12+$C12)*$G12),('One order'!$B$11+($B12+$C12)*'One order'!$B$12+($B12+$C12)*'One order'!$B$13+'One order'!$B$14+($B12+$C12)*'One order'!$B$15+($B12+$C12)*$G12)*(1+0.2)))-$D12-$E12-(IF('One order'!$B$8&gt;0,IFERROR($F12/(1+'One order'!$B$8),0),$F12)))</f>
        <v/>
      </c>
      <c r="L12" s="22">
        <f>IF($B12="","",IFERROR(((IF('One order'!$B$8&gt;0,IFERROR(($B12+$C12)/(1+'One order'!$B$8),0),($B12+$C12)))-(IF('One order'!$B$8&gt;0,('One order'!$B$11+($B12+$C12)*'One order'!$B$12+($B12+$C12)*'One order'!$B$13+'One order'!$B$14+($B12+$C12)*'One order'!$B$15+($B12+$C12)*$G12),('One order'!$B$11+($B12+$C12)*'One order'!$B$12+($B12+$C12)*'One order'!$B$13+'One order'!$B$14+($B12+$C12)*'One order'!$B$15+($B12+$C12)*$G12)*(1+0.2)))-$D12-$E12-(IF('One order'!$B$8&gt;0,IFERROR($F12/(1+'One order'!$B$8),0),$F12)))/($B12+$C12),""))</f>
        <v/>
      </c>
      <c r="M12" s="22">
        <f>IF($B12="","",IFERROR((IF('One order'!$B$8&gt;0,('One order'!$B$11+($B12+$C12)*'One order'!$B$12+($B12+$C12)*'One order'!$B$13+'One order'!$B$14+($B12+$C12)*'One order'!$B$15+($B12+$C12)*$G12),('One order'!$B$11+($B12+$C12)*'One order'!$B$12+($B12+$C12)*'One order'!$B$13+'One order'!$B$14+($B12+$C12)*'One order'!$B$15+($B12+$C12)*$G12)*(1+0.2)))/($B12+$C12),""))</f>
        <v/>
      </c>
      <c r="N12" s="23">
        <f>IF($B12="","",IF(($B12+$C12)*0.15&gt;(((IF('One order'!$B$8&gt;0,IFERROR(($B12+$C12)/(1+'One order'!$B$8),0),($B12+$C12)))-(IF('One order'!$B$8&gt;0,('One order'!$B$11+($B12+$C12)*'One order'!$B$12+($B12+$C12)*'One order'!$B$13+'One order'!$B$14+($B12+$C12)*'One order'!$B$15+($B12+$C12)*$G12),('One order'!$B$11+($B12+$C12)*'One order'!$B$12+($B12+$C12)*'One order'!$B$13+'One order'!$B$14+($B12+$C12)*'One order'!$B$15+($B12+$C12)*$G12)*(1+0.2)))-$D12-$E12-(IF('One order'!$B$8&gt;0,IFERROR($F12/(1+'One order'!$B$8),0),$F12)))+($B12+$C12)*$G12),"No","Yes"))</f>
        <v/>
      </c>
      <c r="O12" s="21">
        <f>IF($B12="","",((IF('One order'!$B$8&gt;0,IFERROR(($B12+$C12)/(1+'One order'!$B$8),0),($B12+$C12)))-(IF('One order'!$B$8&gt;0,('One order'!$B$11+($B12+$C12)*'One order'!$B$12+($B12+$C12)*'One order'!$B$13+'One order'!$B$14+($B12+$C12)*'One order'!$B$15+($B12+$C12)*$G12),('One order'!$B$11+($B12+$C12)*'One order'!$B$12+($B12+$C12)*'One order'!$B$13+'One order'!$B$14+($B12+$C12)*'One order'!$B$15+($B12+$C12)*$G12)*(1+0.2)))-$D12-$E12-(IF('One order'!$B$8&gt;0,IFERROR($F12/(1+'One order'!$B$8),0),$F12)))+ROW()/1000000)</f>
        <v/>
      </c>
    </row>
    <row r="13">
      <c r="A13" s="18" t="inlineStr">
        <is>
          <t>Ceramic planter, large</t>
        </is>
      </c>
      <c r="B13" s="19" t="n">
        <v>54</v>
      </c>
      <c r="C13" s="19" t="n">
        <v>7.4</v>
      </c>
      <c r="D13" s="19" t="n">
        <v>16.5</v>
      </c>
      <c r="E13" s="19" t="n">
        <v>6.8</v>
      </c>
      <c r="F13" s="19" t="n">
        <v>1.85</v>
      </c>
      <c r="G13" s="20" t="n">
        <v>0.15</v>
      </c>
      <c r="H13" s="21">
        <f>IF($B13="","",($B13+$C13))</f>
        <v/>
      </c>
      <c r="I13" s="21">
        <f>IF($B13="","",'One order'!$B$11+($B13+$C13)*'One order'!$B$12+($B13+$C13)*'One order'!$B$13+'One order'!$B$14+($B13+$C13)*'One order'!$B$15+($B13+$C13)*$G13)</f>
        <v/>
      </c>
      <c r="J13" s="21">
        <f>IF($B13="","",IF('One order'!$B$8&gt;0,('One order'!$B$11+($B13+$C13)*'One order'!$B$12+($B13+$C13)*'One order'!$B$13+'One order'!$B$14+($B13+$C13)*'One order'!$B$15+($B13+$C13)*$G13),('One order'!$B$11+($B13+$C13)*'One order'!$B$12+($B13+$C13)*'One order'!$B$13+'One order'!$B$14+($B13+$C13)*'One order'!$B$15+($B13+$C13)*$G13)*(1+0.2)))</f>
        <v/>
      </c>
      <c r="K13" s="21">
        <f>IF($B13="","",(IF('One order'!$B$8&gt;0,IFERROR(($B13+$C13)/(1+'One order'!$B$8),0),($B13+$C13)))-(IF('One order'!$B$8&gt;0,('One order'!$B$11+($B13+$C13)*'One order'!$B$12+($B13+$C13)*'One order'!$B$13+'One order'!$B$14+($B13+$C13)*'One order'!$B$15+($B13+$C13)*$G13),('One order'!$B$11+($B13+$C13)*'One order'!$B$12+($B13+$C13)*'One order'!$B$13+'One order'!$B$14+($B13+$C13)*'One order'!$B$15+($B13+$C13)*$G13)*(1+0.2)))-$D13-$E13-(IF('One order'!$B$8&gt;0,IFERROR($F13/(1+'One order'!$B$8),0),$F13)))</f>
        <v/>
      </c>
      <c r="L13" s="22">
        <f>IF($B13="","",IFERROR(((IF('One order'!$B$8&gt;0,IFERROR(($B13+$C13)/(1+'One order'!$B$8),0),($B13+$C13)))-(IF('One order'!$B$8&gt;0,('One order'!$B$11+($B13+$C13)*'One order'!$B$12+($B13+$C13)*'One order'!$B$13+'One order'!$B$14+($B13+$C13)*'One order'!$B$15+($B13+$C13)*$G13),('One order'!$B$11+($B13+$C13)*'One order'!$B$12+($B13+$C13)*'One order'!$B$13+'One order'!$B$14+($B13+$C13)*'One order'!$B$15+($B13+$C13)*$G13)*(1+0.2)))-$D13-$E13-(IF('One order'!$B$8&gt;0,IFERROR($F13/(1+'One order'!$B$8),0),$F13)))/($B13+$C13),""))</f>
        <v/>
      </c>
      <c r="M13" s="22">
        <f>IF($B13="","",IFERROR((IF('One order'!$B$8&gt;0,('One order'!$B$11+($B13+$C13)*'One order'!$B$12+($B13+$C13)*'One order'!$B$13+'One order'!$B$14+($B13+$C13)*'One order'!$B$15+($B13+$C13)*$G13),('One order'!$B$11+($B13+$C13)*'One order'!$B$12+($B13+$C13)*'One order'!$B$13+'One order'!$B$14+($B13+$C13)*'One order'!$B$15+($B13+$C13)*$G13)*(1+0.2)))/($B13+$C13),""))</f>
        <v/>
      </c>
      <c r="N13" s="23">
        <f>IF($B13="","",IF(($B13+$C13)*0.15&gt;(((IF('One order'!$B$8&gt;0,IFERROR(($B13+$C13)/(1+'One order'!$B$8),0),($B13+$C13)))-(IF('One order'!$B$8&gt;0,('One order'!$B$11+($B13+$C13)*'One order'!$B$12+($B13+$C13)*'One order'!$B$13+'One order'!$B$14+($B13+$C13)*'One order'!$B$15+($B13+$C13)*$G13),('One order'!$B$11+($B13+$C13)*'One order'!$B$12+($B13+$C13)*'One order'!$B$13+'One order'!$B$14+($B13+$C13)*'One order'!$B$15+($B13+$C13)*$G13)*(1+0.2)))-$D13-$E13-(IF('One order'!$B$8&gt;0,IFERROR($F13/(1+'One order'!$B$8),0),$F13)))+($B13+$C13)*$G13),"No","Yes"))</f>
        <v/>
      </c>
      <c r="O13" s="21">
        <f>IF($B13="","",((IF('One order'!$B$8&gt;0,IFERROR(($B13+$C13)/(1+'One order'!$B$8),0),($B13+$C13)))-(IF('One order'!$B$8&gt;0,('One order'!$B$11+($B13+$C13)*'One order'!$B$12+($B13+$C13)*'One order'!$B$13+'One order'!$B$14+($B13+$C13)*'One order'!$B$15+($B13+$C13)*$G13),('One order'!$B$11+($B13+$C13)*'One order'!$B$12+($B13+$C13)*'One order'!$B$13+'One order'!$B$14+($B13+$C13)*'One order'!$B$15+($B13+$C13)*$G13)*(1+0.2)))-$D13-$E13-(IF('One order'!$B$8&gt;0,IFERROR($F13/(1+'One order'!$B$8),0),$F13)))+ROW()/1000000)</f>
        <v/>
      </c>
    </row>
    <row r="14">
      <c r="A14" s="18" t="inlineStr">
        <is>
          <t>Screen-printed tote</t>
        </is>
      </c>
      <c r="B14" s="19" t="n">
        <v>22</v>
      </c>
      <c r="C14" s="19" t="n">
        <v>3.2</v>
      </c>
      <c r="D14" s="19" t="n">
        <v>6.9</v>
      </c>
      <c r="E14" s="19" t="n">
        <v>2.85</v>
      </c>
      <c r="F14" s="19" t="n">
        <v>0.35</v>
      </c>
      <c r="G14" s="20" t="n">
        <v>0.15</v>
      </c>
      <c r="H14" s="21">
        <f>IF($B14="","",($B14+$C14))</f>
        <v/>
      </c>
      <c r="I14" s="21">
        <f>IF($B14="","",'One order'!$B$11+($B14+$C14)*'One order'!$B$12+($B14+$C14)*'One order'!$B$13+'One order'!$B$14+($B14+$C14)*'One order'!$B$15+($B14+$C14)*$G14)</f>
        <v/>
      </c>
      <c r="J14" s="21">
        <f>IF($B14="","",IF('One order'!$B$8&gt;0,('One order'!$B$11+($B14+$C14)*'One order'!$B$12+($B14+$C14)*'One order'!$B$13+'One order'!$B$14+($B14+$C14)*'One order'!$B$15+($B14+$C14)*$G14),('One order'!$B$11+($B14+$C14)*'One order'!$B$12+($B14+$C14)*'One order'!$B$13+'One order'!$B$14+($B14+$C14)*'One order'!$B$15+($B14+$C14)*$G14)*(1+0.2)))</f>
        <v/>
      </c>
      <c r="K14" s="21">
        <f>IF($B14="","",(IF('One order'!$B$8&gt;0,IFERROR(($B14+$C14)/(1+'One order'!$B$8),0),($B14+$C14)))-(IF('One order'!$B$8&gt;0,('One order'!$B$11+($B14+$C14)*'One order'!$B$12+($B14+$C14)*'One order'!$B$13+'One order'!$B$14+($B14+$C14)*'One order'!$B$15+($B14+$C14)*$G14),('One order'!$B$11+($B14+$C14)*'One order'!$B$12+($B14+$C14)*'One order'!$B$13+'One order'!$B$14+($B14+$C14)*'One order'!$B$15+($B14+$C14)*$G14)*(1+0.2)))-$D14-$E14-(IF('One order'!$B$8&gt;0,IFERROR($F14/(1+'One order'!$B$8),0),$F14)))</f>
        <v/>
      </c>
      <c r="L14" s="22">
        <f>IF($B14="","",IFERROR(((IF('One order'!$B$8&gt;0,IFERROR(($B14+$C14)/(1+'One order'!$B$8),0),($B14+$C14)))-(IF('One order'!$B$8&gt;0,('One order'!$B$11+($B14+$C14)*'One order'!$B$12+($B14+$C14)*'One order'!$B$13+'One order'!$B$14+($B14+$C14)*'One order'!$B$15+($B14+$C14)*$G14),('One order'!$B$11+($B14+$C14)*'One order'!$B$12+($B14+$C14)*'One order'!$B$13+'One order'!$B$14+($B14+$C14)*'One order'!$B$15+($B14+$C14)*$G14)*(1+0.2)))-$D14-$E14-(IF('One order'!$B$8&gt;0,IFERROR($F14/(1+'One order'!$B$8),0),$F14)))/($B14+$C14),""))</f>
        <v/>
      </c>
      <c r="M14" s="22">
        <f>IF($B14="","",IFERROR((IF('One order'!$B$8&gt;0,('One order'!$B$11+($B14+$C14)*'One order'!$B$12+($B14+$C14)*'One order'!$B$13+'One order'!$B$14+($B14+$C14)*'One order'!$B$15+($B14+$C14)*$G14),('One order'!$B$11+($B14+$C14)*'One order'!$B$12+($B14+$C14)*'One order'!$B$13+'One order'!$B$14+($B14+$C14)*'One order'!$B$15+($B14+$C14)*$G14)*(1+0.2)))/($B14+$C14),""))</f>
        <v/>
      </c>
      <c r="N14" s="23">
        <f>IF($B14="","",IF(($B14+$C14)*0.15&gt;(((IF('One order'!$B$8&gt;0,IFERROR(($B14+$C14)/(1+'One order'!$B$8),0),($B14+$C14)))-(IF('One order'!$B$8&gt;0,('One order'!$B$11+($B14+$C14)*'One order'!$B$12+($B14+$C14)*'One order'!$B$13+'One order'!$B$14+($B14+$C14)*'One order'!$B$15+($B14+$C14)*$G14),('One order'!$B$11+($B14+$C14)*'One order'!$B$12+($B14+$C14)*'One order'!$B$13+'One order'!$B$14+($B14+$C14)*'One order'!$B$15+($B14+$C14)*$G14)*(1+0.2)))-$D14-$E14-(IF('One order'!$B$8&gt;0,IFERROR($F14/(1+'One order'!$B$8),0),$F14)))+($B14+$C14)*$G14),"No","Yes"))</f>
        <v/>
      </c>
      <c r="O14" s="21">
        <f>IF($B14="","",((IF('One order'!$B$8&gt;0,IFERROR(($B14+$C14)/(1+'One order'!$B$8),0),($B14+$C14)))-(IF('One order'!$B$8&gt;0,('One order'!$B$11+($B14+$C14)*'One order'!$B$12+($B14+$C14)*'One order'!$B$13+'One order'!$B$14+($B14+$C14)*'One order'!$B$15+($B14+$C14)*$G14),('One order'!$B$11+($B14+$C14)*'One order'!$B$12+($B14+$C14)*'One order'!$B$13+'One order'!$B$14+($B14+$C14)*'One order'!$B$15+($B14+$C14)*$G14)*(1+0.2)))-$D14-$E14-(IF('One order'!$B$8&gt;0,IFERROR($F14/(1+'One order'!$B$8),0),$F14)))+ROW()/1000000)</f>
        <v/>
      </c>
    </row>
    <row r="15">
      <c r="A15" s="18" t="inlineStr">
        <is>
          <t>Leather notebook cover</t>
        </is>
      </c>
      <c r="B15" s="19" t="n">
        <v>38</v>
      </c>
      <c r="C15" s="19" t="n">
        <v>3.2</v>
      </c>
      <c r="D15" s="19" t="n">
        <v>12.6</v>
      </c>
      <c r="E15" s="19" t="n">
        <v>2.85</v>
      </c>
      <c r="F15" s="19" t="n">
        <v>0.6</v>
      </c>
      <c r="G15" s="20" t="n">
        <v>0</v>
      </c>
      <c r="H15" s="21">
        <f>IF($B15="","",($B15+$C15))</f>
        <v/>
      </c>
      <c r="I15" s="21">
        <f>IF($B15="","",'One order'!$B$11+($B15+$C15)*'One order'!$B$12+($B15+$C15)*'One order'!$B$13+'One order'!$B$14+($B15+$C15)*'One order'!$B$15+($B15+$C15)*$G15)</f>
        <v/>
      </c>
      <c r="J15" s="21">
        <f>IF($B15="","",IF('One order'!$B$8&gt;0,('One order'!$B$11+($B15+$C15)*'One order'!$B$12+($B15+$C15)*'One order'!$B$13+'One order'!$B$14+($B15+$C15)*'One order'!$B$15+($B15+$C15)*$G15),('One order'!$B$11+($B15+$C15)*'One order'!$B$12+($B15+$C15)*'One order'!$B$13+'One order'!$B$14+($B15+$C15)*'One order'!$B$15+($B15+$C15)*$G15)*(1+0.2)))</f>
        <v/>
      </c>
      <c r="K15" s="21">
        <f>IF($B15="","",(IF('One order'!$B$8&gt;0,IFERROR(($B15+$C15)/(1+'One order'!$B$8),0),($B15+$C15)))-(IF('One order'!$B$8&gt;0,('One order'!$B$11+($B15+$C15)*'One order'!$B$12+($B15+$C15)*'One order'!$B$13+'One order'!$B$14+($B15+$C15)*'One order'!$B$15+($B15+$C15)*$G15),('One order'!$B$11+($B15+$C15)*'One order'!$B$12+($B15+$C15)*'One order'!$B$13+'One order'!$B$14+($B15+$C15)*'One order'!$B$15+($B15+$C15)*$G15)*(1+0.2)))-$D15-$E15-(IF('One order'!$B$8&gt;0,IFERROR($F15/(1+'One order'!$B$8),0),$F15)))</f>
        <v/>
      </c>
      <c r="L15" s="22">
        <f>IF($B15="","",IFERROR(((IF('One order'!$B$8&gt;0,IFERROR(($B15+$C15)/(1+'One order'!$B$8),0),($B15+$C15)))-(IF('One order'!$B$8&gt;0,('One order'!$B$11+($B15+$C15)*'One order'!$B$12+($B15+$C15)*'One order'!$B$13+'One order'!$B$14+($B15+$C15)*'One order'!$B$15+($B15+$C15)*$G15),('One order'!$B$11+($B15+$C15)*'One order'!$B$12+($B15+$C15)*'One order'!$B$13+'One order'!$B$14+($B15+$C15)*'One order'!$B$15+($B15+$C15)*$G15)*(1+0.2)))-$D15-$E15-(IF('One order'!$B$8&gt;0,IFERROR($F15/(1+'One order'!$B$8),0),$F15)))/($B15+$C15),""))</f>
        <v/>
      </c>
      <c r="M15" s="22">
        <f>IF($B15="","",IFERROR((IF('One order'!$B$8&gt;0,('One order'!$B$11+($B15+$C15)*'One order'!$B$12+($B15+$C15)*'One order'!$B$13+'One order'!$B$14+($B15+$C15)*'One order'!$B$15+($B15+$C15)*$G15),('One order'!$B$11+($B15+$C15)*'One order'!$B$12+($B15+$C15)*'One order'!$B$13+'One order'!$B$14+($B15+$C15)*'One order'!$B$15+($B15+$C15)*$G15)*(1+0.2)))/($B15+$C15),""))</f>
        <v/>
      </c>
      <c r="N15" s="23">
        <f>IF($B15="","",IF(($B15+$C15)*0.15&gt;(((IF('One order'!$B$8&gt;0,IFERROR(($B15+$C15)/(1+'One order'!$B$8),0),($B15+$C15)))-(IF('One order'!$B$8&gt;0,('One order'!$B$11+($B15+$C15)*'One order'!$B$12+($B15+$C15)*'One order'!$B$13+'One order'!$B$14+($B15+$C15)*'One order'!$B$15+($B15+$C15)*$G15),('One order'!$B$11+($B15+$C15)*'One order'!$B$12+($B15+$C15)*'One order'!$B$13+'One order'!$B$14+($B15+$C15)*'One order'!$B$15+($B15+$C15)*$G15)*(1+0.2)))-$D15-$E15-(IF('One order'!$B$8&gt;0,IFERROR($F15/(1+'One order'!$B$8),0),$F15)))+($B15+$C15)*$G15),"No","Yes"))</f>
        <v/>
      </c>
      <c r="O15" s="21">
        <f>IF($B15="","",((IF('One order'!$B$8&gt;0,IFERROR(($B15+$C15)/(1+'One order'!$B$8),0),($B15+$C15)))-(IF('One order'!$B$8&gt;0,('One order'!$B$11+($B15+$C15)*'One order'!$B$12+($B15+$C15)*'One order'!$B$13+'One order'!$B$14+($B15+$C15)*'One order'!$B$15+($B15+$C15)*$G15),('One order'!$B$11+($B15+$C15)*'One order'!$B$12+($B15+$C15)*'One order'!$B$13+'One order'!$B$14+($B15+$C15)*'One order'!$B$15+($B15+$C15)*$G15)*(1+0.2)))-$D15-$E15-(IF('One order'!$B$8&gt;0,IFERROR($F15/(1+'One order'!$B$8),0),$F15)))+ROW()/1000000)</f>
        <v/>
      </c>
    </row>
    <row r="16">
      <c r="A16" s="18" t="inlineStr">
        <is>
          <t>Botanical print, A3</t>
        </is>
      </c>
      <c r="B16" s="19" t="n">
        <v>24</v>
      </c>
      <c r="C16" s="19" t="n">
        <v>4.1</v>
      </c>
      <c r="D16" s="19" t="n">
        <v>5.4</v>
      </c>
      <c r="E16" s="19" t="n">
        <v>3.55</v>
      </c>
      <c r="F16" s="19" t="n">
        <v>0.95</v>
      </c>
      <c r="G16" s="20" t="n">
        <v>0.15</v>
      </c>
      <c r="H16" s="21">
        <f>IF($B16="","",($B16+$C16))</f>
        <v/>
      </c>
      <c r="I16" s="21">
        <f>IF($B16="","",'One order'!$B$11+($B16+$C16)*'One order'!$B$12+($B16+$C16)*'One order'!$B$13+'One order'!$B$14+($B16+$C16)*'One order'!$B$15+($B16+$C16)*$G16)</f>
        <v/>
      </c>
      <c r="J16" s="21">
        <f>IF($B16="","",IF('One order'!$B$8&gt;0,('One order'!$B$11+($B16+$C16)*'One order'!$B$12+($B16+$C16)*'One order'!$B$13+'One order'!$B$14+($B16+$C16)*'One order'!$B$15+($B16+$C16)*$G16),('One order'!$B$11+($B16+$C16)*'One order'!$B$12+($B16+$C16)*'One order'!$B$13+'One order'!$B$14+($B16+$C16)*'One order'!$B$15+($B16+$C16)*$G16)*(1+0.2)))</f>
        <v/>
      </c>
      <c r="K16" s="21">
        <f>IF($B16="","",(IF('One order'!$B$8&gt;0,IFERROR(($B16+$C16)/(1+'One order'!$B$8),0),($B16+$C16)))-(IF('One order'!$B$8&gt;0,('One order'!$B$11+($B16+$C16)*'One order'!$B$12+($B16+$C16)*'One order'!$B$13+'One order'!$B$14+($B16+$C16)*'One order'!$B$15+($B16+$C16)*$G16),('One order'!$B$11+($B16+$C16)*'One order'!$B$12+($B16+$C16)*'One order'!$B$13+'One order'!$B$14+($B16+$C16)*'One order'!$B$15+($B16+$C16)*$G16)*(1+0.2)))-$D16-$E16-(IF('One order'!$B$8&gt;0,IFERROR($F16/(1+'One order'!$B$8),0),$F16)))</f>
        <v/>
      </c>
      <c r="L16" s="22">
        <f>IF($B16="","",IFERROR(((IF('One order'!$B$8&gt;0,IFERROR(($B16+$C16)/(1+'One order'!$B$8),0),($B16+$C16)))-(IF('One order'!$B$8&gt;0,('One order'!$B$11+($B16+$C16)*'One order'!$B$12+($B16+$C16)*'One order'!$B$13+'One order'!$B$14+($B16+$C16)*'One order'!$B$15+($B16+$C16)*$G16),('One order'!$B$11+($B16+$C16)*'One order'!$B$12+($B16+$C16)*'One order'!$B$13+'One order'!$B$14+($B16+$C16)*'One order'!$B$15+($B16+$C16)*$G16)*(1+0.2)))-$D16-$E16-(IF('One order'!$B$8&gt;0,IFERROR($F16/(1+'One order'!$B$8),0),$F16)))/($B16+$C16),""))</f>
        <v/>
      </c>
      <c r="M16" s="22">
        <f>IF($B16="","",IFERROR((IF('One order'!$B$8&gt;0,('One order'!$B$11+($B16+$C16)*'One order'!$B$12+($B16+$C16)*'One order'!$B$13+'One order'!$B$14+($B16+$C16)*'One order'!$B$15+($B16+$C16)*$G16),('One order'!$B$11+($B16+$C16)*'One order'!$B$12+($B16+$C16)*'One order'!$B$13+'One order'!$B$14+($B16+$C16)*'One order'!$B$15+($B16+$C16)*$G16)*(1+0.2)))/($B16+$C16),""))</f>
        <v/>
      </c>
      <c r="N16" s="23">
        <f>IF($B16="","",IF(($B16+$C16)*0.15&gt;(((IF('One order'!$B$8&gt;0,IFERROR(($B16+$C16)/(1+'One order'!$B$8),0),($B16+$C16)))-(IF('One order'!$B$8&gt;0,('One order'!$B$11+($B16+$C16)*'One order'!$B$12+($B16+$C16)*'One order'!$B$13+'One order'!$B$14+($B16+$C16)*'One order'!$B$15+($B16+$C16)*$G16),('One order'!$B$11+($B16+$C16)*'One order'!$B$12+($B16+$C16)*'One order'!$B$13+'One order'!$B$14+($B16+$C16)*'One order'!$B$15+($B16+$C16)*$G16)*(1+0.2)))-$D16-$E16-(IF('One order'!$B$8&gt;0,IFERROR($F16/(1+'One order'!$B$8),0),$F16)))+($B16+$C16)*$G16),"No","Yes"))</f>
        <v/>
      </c>
      <c r="O16" s="21">
        <f>IF($B16="","",((IF('One order'!$B$8&gt;0,IFERROR(($B16+$C16)/(1+'One order'!$B$8),0),($B16+$C16)))-(IF('One order'!$B$8&gt;0,('One order'!$B$11+($B16+$C16)*'One order'!$B$12+($B16+$C16)*'One order'!$B$13+'One order'!$B$14+($B16+$C16)*'One order'!$B$15+($B16+$C16)*$G16),('One order'!$B$11+($B16+$C16)*'One order'!$B$12+($B16+$C16)*'One order'!$B$13+'One order'!$B$14+($B16+$C16)*'One order'!$B$15+($B16+$C16)*$G16)*(1+0.2)))-$D16-$E16-(IF('One order'!$B$8&gt;0,IFERROR($F16/(1+'One order'!$B$8),0),$F16)))+ROW()/1000000)</f>
        <v/>
      </c>
    </row>
    <row r="17">
      <c r="A17" s="18" t="inlineStr">
        <is>
          <t>Beeswax candle set</t>
        </is>
      </c>
      <c r="B17" s="19" t="n">
        <v>19.5</v>
      </c>
      <c r="C17" s="19" t="n">
        <v>3.95</v>
      </c>
      <c r="D17" s="19" t="n">
        <v>6.2</v>
      </c>
      <c r="E17" s="19" t="n">
        <v>3.2</v>
      </c>
      <c r="F17" s="19" t="n">
        <v>0.7</v>
      </c>
      <c r="G17" s="20" t="n">
        <v>0.12</v>
      </c>
      <c r="H17" s="21">
        <f>IF($B17="","",($B17+$C17))</f>
        <v/>
      </c>
      <c r="I17" s="21">
        <f>IF($B17="","",'One order'!$B$11+($B17+$C17)*'One order'!$B$12+($B17+$C17)*'One order'!$B$13+'One order'!$B$14+($B17+$C17)*'One order'!$B$15+($B17+$C17)*$G17)</f>
        <v/>
      </c>
      <c r="J17" s="21">
        <f>IF($B17="","",IF('One order'!$B$8&gt;0,('One order'!$B$11+($B17+$C17)*'One order'!$B$12+($B17+$C17)*'One order'!$B$13+'One order'!$B$14+($B17+$C17)*'One order'!$B$15+($B17+$C17)*$G17),('One order'!$B$11+($B17+$C17)*'One order'!$B$12+($B17+$C17)*'One order'!$B$13+'One order'!$B$14+($B17+$C17)*'One order'!$B$15+($B17+$C17)*$G17)*(1+0.2)))</f>
        <v/>
      </c>
      <c r="K17" s="21">
        <f>IF($B17="","",(IF('One order'!$B$8&gt;0,IFERROR(($B17+$C17)/(1+'One order'!$B$8),0),($B17+$C17)))-(IF('One order'!$B$8&gt;0,('One order'!$B$11+($B17+$C17)*'One order'!$B$12+($B17+$C17)*'One order'!$B$13+'One order'!$B$14+($B17+$C17)*'One order'!$B$15+($B17+$C17)*$G17),('One order'!$B$11+($B17+$C17)*'One order'!$B$12+($B17+$C17)*'One order'!$B$13+'One order'!$B$14+($B17+$C17)*'One order'!$B$15+($B17+$C17)*$G17)*(1+0.2)))-$D17-$E17-(IF('One order'!$B$8&gt;0,IFERROR($F17/(1+'One order'!$B$8),0),$F17)))</f>
        <v/>
      </c>
      <c r="L17" s="22">
        <f>IF($B17="","",IFERROR(((IF('One order'!$B$8&gt;0,IFERROR(($B17+$C17)/(1+'One order'!$B$8),0),($B17+$C17)))-(IF('One order'!$B$8&gt;0,('One order'!$B$11+($B17+$C17)*'One order'!$B$12+($B17+$C17)*'One order'!$B$13+'One order'!$B$14+($B17+$C17)*'One order'!$B$15+($B17+$C17)*$G17),('One order'!$B$11+($B17+$C17)*'One order'!$B$12+($B17+$C17)*'One order'!$B$13+'One order'!$B$14+($B17+$C17)*'One order'!$B$15+($B17+$C17)*$G17)*(1+0.2)))-$D17-$E17-(IF('One order'!$B$8&gt;0,IFERROR($F17/(1+'One order'!$B$8),0),$F17)))/($B17+$C17),""))</f>
        <v/>
      </c>
      <c r="M17" s="22">
        <f>IF($B17="","",IFERROR((IF('One order'!$B$8&gt;0,('One order'!$B$11+($B17+$C17)*'One order'!$B$12+($B17+$C17)*'One order'!$B$13+'One order'!$B$14+($B17+$C17)*'One order'!$B$15+($B17+$C17)*$G17),('One order'!$B$11+($B17+$C17)*'One order'!$B$12+($B17+$C17)*'One order'!$B$13+'One order'!$B$14+($B17+$C17)*'One order'!$B$15+($B17+$C17)*$G17)*(1+0.2)))/($B17+$C17),""))</f>
        <v/>
      </c>
      <c r="N17" s="23">
        <f>IF($B17="","",IF(($B17+$C17)*0.15&gt;(((IF('One order'!$B$8&gt;0,IFERROR(($B17+$C17)/(1+'One order'!$B$8),0),($B17+$C17)))-(IF('One order'!$B$8&gt;0,('One order'!$B$11+($B17+$C17)*'One order'!$B$12+($B17+$C17)*'One order'!$B$13+'One order'!$B$14+($B17+$C17)*'One order'!$B$15+($B17+$C17)*$G17),('One order'!$B$11+($B17+$C17)*'One order'!$B$12+($B17+$C17)*'One order'!$B$13+'One order'!$B$14+($B17+$C17)*'One order'!$B$15+($B17+$C17)*$G17)*(1+0.2)))-$D17-$E17-(IF('One order'!$B$8&gt;0,IFERROR($F17/(1+'One order'!$B$8),0),$F17)))+($B17+$C17)*$G17),"No","Yes"))</f>
        <v/>
      </c>
      <c r="O17" s="21">
        <f>IF($B17="","",((IF('One order'!$B$8&gt;0,IFERROR(($B17+$C17)/(1+'One order'!$B$8),0),($B17+$C17)))-(IF('One order'!$B$8&gt;0,('One order'!$B$11+($B17+$C17)*'One order'!$B$12+($B17+$C17)*'One order'!$B$13+'One order'!$B$14+($B17+$C17)*'One order'!$B$15+($B17+$C17)*$G17),('One order'!$B$11+($B17+$C17)*'One order'!$B$12+($B17+$C17)*'One order'!$B$13+'One order'!$B$14+($B17+$C17)*'One order'!$B$15+($B17+$C17)*$G17)*(1+0.2)))-$D17-$E17-(IF('One order'!$B$8&gt;0,IFERROR($F17/(1+'One order'!$B$8),0),$F17)))+ROW()/1000000)</f>
        <v/>
      </c>
    </row>
    <row r="18">
      <c r="A18" s="18" t="inlineStr">
        <is>
          <t>Personalised keyring</t>
        </is>
      </c>
      <c r="B18" s="19" t="n">
        <v>6</v>
      </c>
      <c r="C18" s="19" t="n">
        <v>1.5</v>
      </c>
      <c r="D18" s="19" t="n">
        <v>2.4</v>
      </c>
      <c r="E18" s="19" t="n">
        <v>1.45</v>
      </c>
      <c r="F18" s="19" t="n">
        <v>0.35</v>
      </c>
      <c r="G18" s="20" t="n">
        <v>0.15</v>
      </c>
      <c r="H18" s="21">
        <f>IF($B18="","",($B18+$C18))</f>
        <v/>
      </c>
      <c r="I18" s="21">
        <f>IF($B18="","",'One order'!$B$11+($B18+$C18)*'One order'!$B$12+($B18+$C18)*'One order'!$B$13+'One order'!$B$14+($B18+$C18)*'One order'!$B$15+($B18+$C18)*$G18)</f>
        <v/>
      </c>
      <c r="J18" s="21">
        <f>IF($B18="","",IF('One order'!$B$8&gt;0,('One order'!$B$11+($B18+$C18)*'One order'!$B$12+($B18+$C18)*'One order'!$B$13+'One order'!$B$14+($B18+$C18)*'One order'!$B$15+($B18+$C18)*$G18),('One order'!$B$11+($B18+$C18)*'One order'!$B$12+($B18+$C18)*'One order'!$B$13+'One order'!$B$14+($B18+$C18)*'One order'!$B$15+($B18+$C18)*$G18)*(1+0.2)))</f>
        <v/>
      </c>
      <c r="K18" s="21">
        <f>IF($B18="","",(IF('One order'!$B$8&gt;0,IFERROR(($B18+$C18)/(1+'One order'!$B$8),0),($B18+$C18)))-(IF('One order'!$B$8&gt;0,('One order'!$B$11+($B18+$C18)*'One order'!$B$12+($B18+$C18)*'One order'!$B$13+'One order'!$B$14+($B18+$C18)*'One order'!$B$15+($B18+$C18)*$G18),('One order'!$B$11+($B18+$C18)*'One order'!$B$12+($B18+$C18)*'One order'!$B$13+'One order'!$B$14+($B18+$C18)*'One order'!$B$15+($B18+$C18)*$G18)*(1+0.2)))-$D18-$E18-(IF('One order'!$B$8&gt;0,IFERROR($F18/(1+'One order'!$B$8),0),$F18)))</f>
        <v/>
      </c>
      <c r="L18" s="22">
        <f>IF($B18="","",IFERROR(((IF('One order'!$B$8&gt;0,IFERROR(($B18+$C18)/(1+'One order'!$B$8),0),($B18+$C18)))-(IF('One order'!$B$8&gt;0,('One order'!$B$11+($B18+$C18)*'One order'!$B$12+($B18+$C18)*'One order'!$B$13+'One order'!$B$14+($B18+$C18)*'One order'!$B$15+($B18+$C18)*$G18),('One order'!$B$11+($B18+$C18)*'One order'!$B$12+($B18+$C18)*'One order'!$B$13+'One order'!$B$14+($B18+$C18)*'One order'!$B$15+($B18+$C18)*$G18)*(1+0.2)))-$D18-$E18-(IF('One order'!$B$8&gt;0,IFERROR($F18/(1+'One order'!$B$8),0),$F18)))/($B18+$C18),""))</f>
        <v/>
      </c>
      <c r="M18" s="22">
        <f>IF($B18="","",IFERROR((IF('One order'!$B$8&gt;0,('One order'!$B$11+($B18+$C18)*'One order'!$B$12+($B18+$C18)*'One order'!$B$13+'One order'!$B$14+($B18+$C18)*'One order'!$B$15+($B18+$C18)*$G18),('One order'!$B$11+($B18+$C18)*'One order'!$B$12+($B18+$C18)*'One order'!$B$13+'One order'!$B$14+($B18+$C18)*'One order'!$B$15+($B18+$C18)*$G18)*(1+0.2)))/($B18+$C18),""))</f>
        <v/>
      </c>
      <c r="N18" s="23">
        <f>IF($B18="","",IF(($B18+$C18)*0.15&gt;(((IF('One order'!$B$8&gt;0,IFERROR(($B18+$C18)/(1+'One order'!$B$8),0),($B18+$C18)))-(IF('One order'!$B$8&gt;0,('One order'!$B$11+($B18+$C18)*'One order'!$B$12+($B18+$C18)*'One order'!$B$13+'One order'!$B$14+($B18+$C18)*'One order'!$B$15+($B18+$C18)*$G18),('One order'!$B$11+($B18+$C18)*'One order'!$B$12+($B18+$C18)*'One order'!$B$13+'One order'!$B$14+($B18+$C18)*'One order'!$B$15+($B18+$C18)*$G18)*(1+0.2)))-$D18-$E18-(IF('One order'!$B$8&gt;0,IFERROR($F18/(1+'One order'!$B$8),0),$F18)))+($B18+$C18)*$G18),"No","Yes"))</f>
        <v/>
      </c>
      <c r="O18" s="21">
        <f>IF($B18="","",((IF('One order'!$B$8&gt;0,IFERROR(($B18+$C18)/(1+'One order'!$B$8),0),($B18+$C18)))-(IF('One order'!$B$8&gt;0,('One order'!$B$11+($B18+$C18)*'One order'!$B$12+($B18+$C18)*'One order'!$B$13+'One order'!$B$14+($B18+$C18)*'One order'!$B$15+($B18+$C18)*$G18),('One order'!$B$11+($B18+$C18)*'One order'!$B$12+($B18+$C18)*'One order'!$B$13+'One order'!$B$14+($B18+$C18)*'One order'!$B$15+($B18+$C18)*$G18)*(1+0.2)))-$D18-$E18-(IF('One order'!$B$8&gt;0,IFERROR($F18/(1+'One order'!$B$8),0),$F18)))+ROW()/1000000)</f>
        <v/>
      </c>
    </row>
    <row r="19">
      <c r="A19" s="18" t="inlineStr">
        <is>
          <t>Sticker pack</t>
        </is>
      </c>
      <c r="B19" s="19" t="n">
        <v>4.5</v>
      </c>
      <c r="C19" s="19" t="n">
        <v>1.2</v>
      </c>
      <c r="D19" s="19" t="n">
        <v>1.35</v>
      </c>
      <c r="E19" s="19" t="n">
        <v>1.1</v>
      </c>
      <c r="F19" s="19" t="n">
        <v>0.15</v>
      </c>
      <c r="G19" s="20" t="n">
        <v>0.15</v>
      </c>
      <c r="H19" s="21">
        <f>IF($B19="","",($B19+$C19))</f>
        <v/>
      </c>
      <c r="I19" s="21">
        <f>IF($B19="","",'One order'!$B$11+($B19+$C19)*'One order'!$B$12+($B19+$C19)*'One order'!$B$13+'One order'!$B$14+($B19+$C19)*'One order'!$B$15+($B19+$C19)*$G19)</f>
        <v/>
      </c>
      <c r="J19" s="21">
        <f>IF($B19="","",IF('One order'!$B$8&gt;0,('One order'!$B$11+($B19+$C19)*'One order'!$B$12+($B19+$C19)*'One order'!$B$13+'One order'!$B$14+($B19+$C19)*'One order'!$B$15+($B19+$C19)*$G19),('One order'!$B$11+($B19+$C19)*'One order'!$B$12+($B19+$C19)*'One order'!$B$13+'One order'!$B$14+($B19+$C19)*'One order'!$B$15+($B19+$C19)*$G19)*(1+0.2)))</f>
        <v/>
      </c>
      <c r="K19" s="21">
        <f>IF($B19="","",(IF('One order'!$B$8&gt;0,IFERROR(($B19+$C19)/(1+'One order'!$B$8),0),($B19+$C19)))-(IF('One order'!$B$8&gt;0,('One order'!$B$11+($B19+$C19)*'One order'!$B$12+($B19+$C19)*'One order'!$B$13+'One order'!$B$14+($B19+$C19)*'One order'!$B$15+($B19+$C19)*$G19),('One order'!$B$11+($B19+$C19)*'One order'!$B$12+($B19+$C19)*'One order'!$B$13+'One order'!$B$14+($B19+$C19)*'One order'!$B$15+($B19+$C19)*$G19)*(1+0.2)))-$D19-$E19-(IF('One order'!$B$8&gt;0,IFERROR($F19/(1+'One order'!$B$8),0),$F19)))</f>
        <v/>
      </c>
      <c r="L19" s="22">
        <f>IF($B19="","",IFERROR(((IF('One order'!$B$8&gt;0,IFERROR(($B19+$C19)/(1+'One order'!$B$8),0),($B19+$C19)))-(IF('One order'!$B$8&gt;0,('One order'!$B$11+($B19+$C19)*'One order'!$B$12+($B19+$C19)*'One order'!$B$13+'One order'!$B$14+($B19+$C19)*'One order'!$B$15+($B19+$C19)*$G19),('One order'!$B$11+($B19+$C19)*'One order'!$B$12+($B19+$C19)*'One order'!$B$13+'One order'!$B$14+($B19+$C19)*'One order'!$B$15+($B19+$C19)*$G19)*(1+0.2)))-$D19-$E19-(IF('One order'!$B$8&gt;0,IFERROR($F19/(1+'One order'!$B$8),0),$F19)))/($B19+$C19),""))</f>
        <v/>
      </c>
      <c r="M19" s="22">
        <f>IF($B19="","",IFERROR((IF('One order'!$B$8&gt;0,('One order'!$B$11+($B19+$C19)*'One order'!$B$12+($B19+$C19)*'One order'!$B$13+'One order'!$B$14+($B19+$C19)*'One order'!$B$15+($B19+$C19)*$G19),('One order'!$B$11+($B19+$C19)*'One order'!$B$12+($B19+$C19)*'One order'!$B$13+'One order'!$B$14+($B19+$C19)*'One order'!$B$15+($B19+$C19)*$G19)*(1+0.2)))/($B19+$C19),""))</f>
        <v/>
      </c>
      <c r="N19" s="23">
        <f>IF($B19="","",IF(($B19+$C19)*0.15&gt;(((IF('One order'!$B$8&gt;0,IFERROR(($B19+$C19)/(1+'One order'!$B$8),0),($B19+$C19)))-(IF('One order'!$B$8&gt;0,('One order'!$B$11+($B19+$C19)*'One order'!$B$12+($B19+$C19)*'One order'!$B$13+'One order'!$B$14+($B19+$C19)*'One order'!$B$15+($B19+$C19)*$G19),('One order'!$B$11+($B19+$C19)*'One order'!$B$12+($B19+$C19)*'One order'!$B$13+'One order'!$B$14+($B19+$C19)*'One order'!$B$15+($B19+$C19)*$G19)*(1+0.2)))-$D19-$E19-(IF('One order'!$B$8&gt;0,IFERROR($F19/(1+'One order'!$B$8),0),$F19)))+($B19+$C19)*$G19),"No","Yes"))</f>
        <v/>
      </c>
      <c r="O19" s="21">
        <f>IF($B19="","",((IF('One order'!$B$8&gt;0,IFERROR(($B19+$C19)/(1+'One order'!$B$8),0),($B19+$C19)))-(IF('One order'!$B$8&gt;0,('One order'!$B$11+($B19+$C19)*'One order'!$B$12+($B19+$C19)*'One order'!$B$13+'One order'!$B$14+($B19+$C19)*'One order'!$B$15+($B19+$C19)*$G19),('One order'!$B$11+($B19+$C19)*'One order'!$B$12+($B19+$C19)*'One order'!$B$13+'One order'!$B$14+($B19+$C19)*'One order'!$B$15+($B19+$C19)*$G19)*(1+0.2)))-$D19-$E19-(IF('One order'!$B$8&gt;0,IFERROR($F19/(1+'One order'!$B$8),0),$F19)))+ROW()/1000000)</f>
        <v/>
      </c>
    </row>
    <row r="20">
      <c r="A20" s="18" t="inlineStr">
        <is>
          <t>Stoneware bowl set</t>
        </is>
      </c>
      <c r="B20" s="19" t="n">
        <v>88</v>
      </c>
      <c r="C20" s="19" t="n">
        <v>6.95</v>
      </c>
      <c r="D20" s="19" t="n">
        <v>29</v>
      </c>
      <c r="E20" s="19" t="n">
        <v>6.1</v>
      </c>
      <c r="F20" s="19" t="n">
        <v>2.1</v>
      </c>
      <c r="G20" s="20" t="n">
        <v>0.12</v>
      </c>
      <c r="H20" s="21">
        <f>IF($B20="","",($B20+$C20))</f>
        <v/>
      </c>
      <c r="I20" s="21">
        <f>IF($B20="","",'One order'!$B$11+($B20+$C20)*'One order'!$B$12+($B20+$C20)*'One order'!$B$13+'One order'!$B$14+($B20+$C20)*'One order'!$B$15+($B20+$C20)*$G20)</f>
        <v/>
      </c>
      <c r="J20" s="21">
        <f>IF($B20="","",IF('One order'!$B$8&gt;0,('One order'!$B$11+($B20+$C20)*'One order'!$B$12+($B20+$C20)*'One order'!$B$13+'One order'!$B$14+($B20+$C20)*'One order'!$B$15+($B20+$C20)*$G20),('One order'!$B$11+($B20+$C20)*'One order'!$B$12+($B20+$C20)*'One order'!$B$13+'One order'!$B$14+($B20+$C20)*'One order'!$B$15+($B20+$C20)*$G20)*(1+0.2)))</f>
        <v/>
      </c>
      <c r="K20" s="21">
        <f>IF($B20="","",(IF('One order'!$B$8&gt;0,IFERROR(($B20+$C20)/(1+'One order'!$B$8),0),($B20+$C20)))-(IF('One order'!$B$8&gt;0,('One order'!$B$11+($B20+$C20)*'One order'!$B$12+($B20+$C20)*'One order'!$B$13+'One order'!$B$14+($B20+$C20)*'One order'!$B$15+($B20+$C20)*$G20),('One order'!$B$11+($B20+$C20)*'One order'!$B$12+($B20+$C20)*'One order'!$B$13+'One order'!$B$14+($B20+$C20)*'One order'!$B$15+($B20+$C20)*$G20)*(1+0.2)))-$D20-$E20-(IF('One order'!$B$8&gt;0,IFERROR($F20/(1+'One order'!$B$8),0),$F20)))</f>
        <v/>
      </c>
      <c r="L20" s="22">
        <f>IF($B20="","",IFERROR(((IF('One order'!$B$8&gt;0,IFERROR(($B20+$C20)/(1+'One order'!$B$8),0),($B20+$C20)))-(IF('One order'!$B$8&gt;0,('One order'!$B$11+($B20+$C20)*'One order'!$B$12+($B20+$C20)*'One order'!$B$13+'One order'!$B$14+($B20+$C20)*'One order'!$B$15+($B20+$C20)*$G20),('One order'!$B$11+($B20+$C20)*'One order'!$B$12+($B20+$C20)*'One order'!$B$13+'One order'!$B$14+($B20+$C20)*'One order'!$B$15+($B20+$C20)*$G20)*(1+0.2)))-$D20-$E20-(IF('One order'!$B$8&gt;0,IFERROR($F20/(1+'One order'!$B$8),0),$F20)))/($B20+$C20),""))</f>
        <v/>
      </c>
      <c r="M20" s="22">
        <f>IF($B20="","",IFERROR((IF('One order'!$B$8&gt;0,('One order'!$B$11+($B20+$C20)*'One order'!$B$12+($B20+$C20)*'One order'!$B$13+'One order'!$B$14+($B20+$C20)*'One order'!$B$15+($B20+$C20)*$G20),('One order'!$B$11+($B20+$C20)*'One order'!$B$12+($B20+$C20)*'One order'!$B$13+'One order'!$B$14+($B20+$C20)*'One order'!$B$15+($B20+$C20)*$G20)*(1+0.2)))/($B20+$C20),""))</f>
        <v/>
      </c>
      <c r="N20" s="23">
        <f>IF($B20="","",IF(($B20+$C20)*0.15&gt;(((IF('One order'!$B$8&gt;0,IFERROR(($B20+$C20)/(1+'One order'!$B$8),0),($B20+$C20)))-(IF('One order'!$B$8&gt;0,('One order'!$B$11+($B20+$C20)*'One order'!$B$12+($B20+$C20)*'One order'!$B$13+'One order'!$B$14+($B20+$C20)*'One order'!$B$15+($B20+$C20)*$G20),('One order'!$B$11+($B20+$C20)*'One order'!$B$12+($B20+$C20)*'One order'!$B$13+'One order'!$B$14+($B20+$C20)*'One order'!$B$15+($B20+$C20)*$G20)*(1+0.2)))-$D20-$E20-(IF('One order'!$B$8&gt;0,IFERROR($F20/(1+'One order'!$B$8),0),$F20)))+($B20+$C20)*$G20),"No","Yes"))</f>
        <v/>
      </c>
      <c r="O20" s="21">
        <f>IF($B20="","",((IF('One order'!$B$8&gt;0,IFERROR(($B20+$C20)/(1+'One order'!$B$8),0),($B20+$C20)))-(IF('One order'!$B$8&gt;0,('One order'!$B$11+($B20+$C20)*'One order'!$B$12+($B20+$C20)*'One order'!$B$13+'One order'!$B$14+($B20+$C20)*'One order'!$B$15+($B20+$C20)*$G20),('One order'!$B$11+($B20+$C20)*'One order'!$B$12+($B20+$C20)*'One order'!$B$13+'One order'!$B$14+($B20+$C20)*'One order'!$B$15+($B20+$C20)*$G20)*(1+0.2)))-$D20-$E20-(IF('One order'!$B$8&gt;0,IFERROR($F20/(1+'One order'!$B$8),0),$F20)))+ROW()/1000000)</f>
        <v/>
      </c>
    </row>
    <row r="21">
      <c r="A21" s="18" t="inlineStr">
        <is>
          <t>Embroidered hoop art</t>
        </is>
      </c>
      <c r="B21" s="19" t="n">
        <v>45</v>
      </c>
      <c r="C21" s="19" t="n">
        <v>3.95</v>
      </c>
      <c r="D21" s="19" t="n">
        <v>11.2</v>
      </c>
      <c r="E21" s="19" t="n">
        <v>3.2</v>
      </c>
      <c r="F21" s="19" t="n">
        <v>0.75</v>
      </c>
      <c r="G21" s="20" t="n">
        <v>0</v>
      </c>
      <c r="H21" s="21">
        <f>IF($B21="","",($B21+$C21))</f>
        <v/>
      </c>
      <c r="I21" s="21">
        <f>IF($B21="","",'One order'!$B$11+($B21+$C21)*'One order'!$B$12+($B21+$C21)*'One order'!$B$13+'One order'!$B$14+($B21+$C21)*'One order'!$B$15+($B21+$C21)*$G21)</f>
        <v/>
      </c>
      <c r="J21" s="21">
        <f>IF($B21="","",IF('One order'!$B$8&gt;0,('One order'!$B$11+($B21+$C21)*'One order'!$B$12+($B21+$C21)*'One order'!$B$13+'One order'!$B$14+($B21+$C21)*'One order'!$B$15+($B21+$C21)*$G21),('One order'!$B$11+($B21+$C21)*'One order'!$B$12+($B21+$C21)*'One order'!$B$13+'One order'!$B$14+($B21+$C21)*'One order'!$B$15+($B21+$C21)*$G21)*(1+0.2)))</f>
        <v/>
      </c>
      <c r="K21" s="21">
        <f>IF($B21="","",(IF('One order'!$B$8&gt;0,IFERROR(($B21+$C21)/(1+'One order'!$B$8),0),($B21+$C21)))-(IF('One order'!$B$8&gt;0,('One order'!$B$11+($B21+$C21)*'One order'!$B$12+($B21+$C21)*'One order'!$B$13+'One order'!$B$14+($B21+$C21)*'One order'!$B$15+($B21+$C21)*$G21),('One order'!$B$11+($B21+$C21)*'One order'!$B$12+($B21+$C21)*'One order'!$B$13+'One order'!$B$14+($B21+$C21)*'One order'!$B$15+($B21+$C21)*$G21)*(1+0.2)))-$D21-$E21-(IF('One order'!$B$8&gt;0,IFERROR($F21/(1+'One order'!$B$8),0),$F21)))</f>
        <v/>
      </c>
      <c r="L21" s="22">
        <f>IF($B21="","",IFERROR(((IF('One order'!$B$8&gt;0,IFERROR(($B21+$C21)/(1+'One order'!$B$8),0),($B21+$C21)))-(IF('One order'!$B$8&gt;0,('One order'!$B$11+($B21+$C21)*'One order'!$B$12+($B21+$C21)*'One order'!$B$13+'One order'!$B$14+($B21+$C21)*'One order'!$B$15+($B21+$C21)*$G21),('One order'!$B$11+($B21+$C21)*'One order'!$B$12+($B21+$C21)*'One order'!$B$13+'One order'!$B$14+($B21+$C21)*'One order'!$B$15+($B21+$C21)*$G21)*(1+0.2)))-$D21-$E21-(IF('One order'!$B$8&gt;0,IFERROR($F21/(1+'One order'!$B$8),0),$F21)))/($B21+$C21),""))</f>
        <v/>
      </c>
      <c r="M21" s="22">
        <f>IF($B21="","",IFERROR((IF('One order'!$B$8&gt;0,('One order'!$B$11+($B21+$C21)*'One order'!$B$12+($B21+$C21)*'One order'!$B$13+'One order'!$B$14+($B21+$C21)*'One order'!$B$15+($B21+$C21)*$G21),('One order'!$B$11+($B21+$C21)*'One order'!$B$12+($B21+$C21)*'One order'!$B$13+'One order'!$B$14+($B21+$C21)*'One order'!$B$15+($B21+$C21)*$G21)*(1+0.2)))/($B21+$C21),""))</f>
        <v/>
      </c>
      <c r="N21" s="23">
        <f>IF($B21="","",IF(($B21+$C21)*0.15&gt;(((IF('One order'!$B$8&gt;0,IFERROR(($B21+$C21)/(1+'One order'!$B$8),0),($B21+$C21)))-(IF('One order'!$B$8&gt;0,('One order'!$B$11+($B21+$C21)*'One order'!$B$12+($B21+$C21)*'One order'!$B$13+'One order'!$B$14+($B21+$C21)*'One order'!$B$15+($B21+$C21)*$G21),('One order'!$B$11+($B21+$C21)*'One order'!$B$12+($B21+$C21)*'One order'!$B$13+'One order'!$B$14+($B21+$C21)*'One order'!$B$15+($B21+$C21)*$G21)*(1+0.2)))-$D21-$E21-(IF('One order'!$B$8&gt;0,IFERROR($F21/(1+'One order'!$B$8),0),$F21)))+($B21+$C21)*$G21),"No","Yes"))</f>
        <v/>
      </c>
      <c r="O21" s="21">
        <f>IF($B21="","",((IF('One order'!$B$8&gt;0,IFERROR(($B21+$C21)/(1+'One order'!$B$8),0),($B21+$C21)))-(IF('One order'!$B$8&gt;0,('One order'!$B$11+($B21+$C21)*'One order'!$B$12+($B21+$C21)*'One order'!$B$13+'One order'!$B$14+($B21+$C21)*'One order'!$B$15+($B21+$C21)*$G21),('One order'!$B$11+($B21+$C21)*'One order'!$B$12+($B21+$C21)*'One order'!$B$13+'One order'!$B$14+($B21+$C21)*'One order'!$B$15+($B21+$C21)*$G21)*(1+0.2)))-$D21-$E21-(IF('One order'!$B$8&gt;0,IFERROR($F21/(1+'One order'!$B$8),0),$F21)))+ROW()/1000000)</f>
        <v/>
      </c>
    </row>
    <row r="22">
      <c r="A22" s="18" t="inlineStr">
        <is>
          <t>Turned wooden spoon</t>
        </is>
      </c>
      <c r="B22" s="19" t="n">
        <v>16</v>
      </c>
      <c r="C22" s="19" t="n">
        <v>2.6</v>
      </c>
      <c r="D22" s="19" t="n">
        <v>3.8</v>
      </c>
      <c r="E22" s="19" t="n">
        <v>2.2</v>
      </c>
      <c r="F22" s="19" t="n">
        <v>0.3</v>
      </c>
      <c r="G22" s="20" t="n">
        <v>0.15</v>
      </c>
      <c r="H22" s="21">
        <f>IF($B22="","",($B22+$C22))</f>
        <v/>
      </c>
      <c r="I22" s="21">
        <f>IF($B22="","",'One order'!$B$11+($B22+$C22)*'One order'!$B$12+($B22+$C22)*'One order'!$B$13+'One order'!$B$14+($B22+$C22)*'One order'!$B$15+($B22+$C22)*$G22)</f>
        <v/>
      </c>
      <c r="J22" s="21">
        <f>IF($B22="","",IF('One order'!$B$8&gt;0,('One order'!$B$11+($B22+$C22)*'One order'!$B$12+($B22+$C22)*'One order'!$B$13+'One order'!$B$14+($B22+$C22)*'One order'!$B$15+($B22+$C22)*$G22),('One order'!$B$11+($B22+$C22)*'One order'!$B$12+($B22+$C22)*'One order'!$B$13+'One order'!$B$14+($B22+$C22)*'One order'!$B$15+($B22+$C22)*$G22)*(1+0.2)))</f>
        <v/>
      </c>
      <c r="K22" s="21">
        <f>IF($B22="","",(IF('One order'!$B$8&gt;0,IFERROR(($B22+$C22)/(1+'One order'!$B$8),0),($B22+$C22)))-(IF('One order'!$B$8&gt;0,('One order'!$B$11+($B22+$C22)*'One order'!$B$12+($B22+$C22)*'One order'!$B$13+'One order'!$B$14+($B22+$C22)*'One order'!$B$15+($B22+$C22)*$G22),('One order'!$B$11+($B22+$C22)*'One order'!$B$12+($B22+$C22)*'One order'!$B$13+'One order'!$B$14+($B22+$C22)*'One order'!$B$15+($B22+$C22)*$G22)*(1+0.2)))-$D22-$E22-(IF('One order'!$B$8&gt;0,IFERROR($F22/(1+'One order'!$B$8),0),$F22)))</f>
        <v/>
      </c>
      <c r="L22" s="22">
        <f>IF($B22="","",IFERROR(((IF('One order'!$B$8&gt;0,IFERROR(($B22+$C22)/(1+'One order'!$B$8),0),($B22+$C22)))-(IF('One order'!$B$8&gt;0,('One order'!$B$11+($B22+$C22)*'One order'!$B$12+($B22+$C22)*'One order'!$B$13+'One order'!$B$14+($B22+$C22)*'One order'!$B$15+($B22+$C22)*$G22),('One order'!$B$11+($B22+$C22)*'One order'!$B$12+($B22+$C22)*'One order'!$B$13+'One order'!$B$14+($B22+$C22)*'One order'!$B$15+($B22+$C22)*$G22)*(1+0.2)))-$D22-$E22-(IF('One order'!$B$8&gt;0,IFERROR($F22/(1+'One order'!$B$8),0),$F22)))/($B22+$C22),""))</f>
        <v/>
      </c>
      <c r="M22" s="22">
        <f>IF($B22="","",IFERROR((IF('One order'!$B$8&gt;0,('One order'!$B$11+($B22+$C22)*'One order'!$B$12+($B22+$C22)*'One order'!$B$13+'One order'!$B$14+($B22+$C22)*'One order'!$B$15+($B22+$C22)*$G22),('One order'!$B$11+($B22+$C22)*'One order'!$B$12+($B22+$C22)*'One order'!$B$13+'One order'!$B$14+($B22+$C22)*'One order'!$B$15+($B22+$C22)*$G22)*(1+0.2)))/($B22+$C22),""))</f>
        <v/>
      </c>
      <c r="N22" s="23">
        <f>IF($B22="","",IF(($B22+$C22)*0.15&gt;(((IF('One order'!$B$8&gt;0,IFERROR(($B22+$C22)/(1+'One order'!$B$8),0),($B22+$C22)))-(IF('One order'!$B$8&gt;0,('One order'!$B$11+($B22+$C22)*'One order'!$B$12+($B22+$C22)*'One order'!$B$13+'One order'!$B$14+($B22+$C22)*'One order'!$B$15+($B22+$C22)*$G22),('One order'!$B$11+($B22+$C22)*'One order'!$B$12+($B22+$C22)*'One order'!$B$13+'One order'!$B$14+($B22+$C22)*'One order'!$B$15+($B22+$C22)*$G22)*(1+0.2)))-$D22-$E22-(IF('One order'!$B$8&gt;0,IFERROR($F22/(1+'One order'!$B$8),0),$F22)))+($B22+$C22)*$G22),"No","Yes"))</f>
        <v/>
      </c>
      <c r="O22" s="21">
        <f>IF($B22="","",((IF('One order'!$B$8&gt;0,IFERROR(($B22+$C22)/(1+'One order'!$B$8),0),($B22+$C22)))-(IF('One order'!$B$8&gt;0,('One order'!$B$11+($B22+$C22)*'One order'!$B$12+($B22+$C22)*'One order'!$B$13+'One order'!$B$14+($B22+$C22)*'One order'!$B$15+($B22+$C22)*$G22),('One order'!$B$11+($B22+$C22)*'One order'!$B$12+($B22+$C22)*'One order'!$B$13+'One order'!$B$14+($B22+$C22)*'One order'!$B$15+($B22+$C22)*$G22)*(1+0.2)))-$D22-$E22-(IF('One order'!$B$8&gt;0,IFERROR($F22/(1+'One order'!$B$8),0),$F22)))+ROW()/1000000)</f>
        <v/>
      </c>
    </row>
    <row r="25" ht="19" customHeight="1">
      <c r="A25" s="6" t="inlineStr">
        <is>
          <t xml:space="preserve">  Best first, by what each actually leaves you</t>
        </is>
      </c>
      <c r="B25" s="7" t="n"/>
      <c r="C25" s="7" t="n"/>
      <c r="D25" s="7" t="n"/>
      <c r="E25" s="7" t="n"/>
      <c r="F25" s="7" t="n"/>
      <c r="G25" s="7" t="n"/>
      <c r="H25" s="7" t="n"/>
      <c r="I25" s="7" t="n"/>
      <c r="J25" s="7" t="n"/>
      <c r="K25" s="7" t="n"/>
      <c r="L25" s="7" t="n"/>
      <c r="M25" s="7" t="n"/>
      <c r="N25" s="7" t="n"/>
      <c r="O25" s="7" t="n"/>
    </row>
    <row r="26">
      <c r="A26" s="24" t="inlineStr">
        <is>
          <t>Rank</t>
        </is>
      </c>
      <c r="B26" s="24" t="inlineStr">
        <is>
          <t>Listing</t>
        </is>
      </c>
      <c r="C26" s="24" t="inlineStr">
        <is>
          <t>Buyer pays</t>
        </is>
      </c>
      <c r="D26" s="24" t="inlineStr">
        <is>
          <t>Offsite Ads</t>
        </is>
      </c>
      <c r="E26" s="24" t="inlineStr">
        <is>
          <t>You keep</t>
        </is>
      </c>
      <c r="F26" s="24" t="inlineStr">
        <is>
          <t>Margin</t>
        </is>
      </c>
    </row>
    <row r="27">
      <c r="A27" s="25" t="n">
        <v>1</v>
      </c>
      <c r="B27" s="23">
        <f>IFERROR(INDEX($A$8:$A$22,MATCH(LARGE($O$8:$O$22,1),$O$8:$O$22,0)),"")</f>
        <v/>
      </c>
      <c r="C27" s="21">
        <f>IFERROR(INDEX($H$8:$H$22,MATCH(LARGE($O$8:$O$22,1),$O$8:$O$22,0)),"")</f>
        <v/>
      </c>
      <c r="D27" s="22">
        <f>IFERROR(INDEX($G$8:$G$22,MATCH(LARGE($O$8:$O$22,1),$O$8:$O$22,0)),"")</f>
        <v/>
      </c>
      <c r="E27" s="21">
        <f>IFERROR(INDEX($K$8:$K$22,MATCH(LARGE($O$8:$O$22,1),$O$8:$O$22,0)),"")</f>
        <v/>
      </c>
      <c r="F27" s="22">
        <f>IFERROR(INDEX($L$8:$L$22,MATCH(LARGE($O$8:$O$22,1),$O$8:$O$22,0)),"")</f>
        <v/>
      </c>
    </row>
    <row r="28">
      <c r="A28" s="25" t="n">
        <v>2</v>
      </c>
      <c r="B28" s="23">
        <f>IFERROR(INDEX($A$8:$A$22,MATCH(LARGE($O$8:$O$22,2),$O$8:$O$22,0)),"")</f>
        <v/>
      </c>
      <c r="C28" s="21">
        <f>IFERROR(INDEX($H$8:$H$22,MATCH(LARGE($O$8:$O$22,2),$O$8:$O$22,0)),"")</f>
        <v/>
      </c>
      <c r="D28" s="22">
        <f>IFERROR(INDEX($G$8:$G$22,MATCH(LARGE($O$8:$O$22,2),$O$8:$O$22,0)),"")</f>
        <v/>
      </c>
      <c r="E28" s="21">
        <f>IFERROR(INDEX($K$8:$K$22,MATCH(LARGE($O$8:$O$22,2),$O$8:$O$22,0)),"")</f>
        <v/>
      </c>
      <c r="F28" s="22">
        <f>IFERROR(INDEX($L$8:$L$22,MATCH(LARGE($O$8:$O$22,2),$O$8:$O$22,0)),"")</f>
        <v/>
      </c>
    </row>
    <row r="29">
      <c r="A29" s="25" t="n">
        <v>3</v>
      </c>
      <c r="B29" s="23">
        <f>IFERROR(INDEX($A$8:$A$22,MATCH(LARGE($O$8:$O$22,3),$O$8:$O$22,0)),"")</f>
        <v/>
      </c>
      <c r="C29" s="21">
        <f>IFERROR(INDEX($H$8:$H$22,MATCH(LARGE($O$8:$O$22,3),$O$8:$O$22,0)),"")</f>
        <v/>
      </c>
      <c r="D29" s="22">
        <f>IFERROR(INDEX($G$8:$G$22,MATCH(LARGE($O$8:$O$22,3),$O$8:$O$22,0)),"")</f>
        <v/>
      </c>
      <c r="E29" s="21">
        <f>IFERROR(INDEX($K$8:$K$22,MATCH(LARGE($O$8:$O$22,3),$O$8:$O$22,0)),"")</f>
        <v/>
      </c>
      <c r="F29" s="22">
        <f>IFERROR(INDEX($L$8:$L$22,MATCH(LARGE($O$8:$O$22,3),$O$8:$O$22,0)),"")</f>
        <v/>
      </c>
    </row>
    <row r="30">
      <c r="A30" s="25" t="n">
        <v>4</v>
      </c>
      <c r="B30" s="23">
        <f>IFERROR(INDEX($A$8:$A$22,MATCH(LARGE($O$8:$O$22,4),$O$8:$O$22,0)),"")</f>
        <v/>
      </c>
      <c r="C30" s="21">
        <f>IFERROR(INDEX($H$8:$H$22,MATCH(LARGE($O$8:$O$22,4),$O$8:$O$22,0)),"")</f>
        <v/>
      </c>
      <c r="D30" s="22">
        <f>IFERROR(INDEX($G$8:$G$22,MATCH(LARGE($O$8:$O$22,4),$O$8:$O$22,0)),"")</f>
        <v/>
      </c>
      <c r="E30" s="21">
        <f>IFERROR(INDEX($K$8:$K$22,MATCH(LARGE($O$8:$O$22,4),$O$8:$O$22,0)),"")</f>
        <v/>
      </c>
      <c r="F30" s="22">
        <f>IFERROR(INDEX($L$8:$L$22,MATCH(LARGE($O$8:$O$22,4),$O$8:$O$22,0)),"")</f>
        <v/>
      </c>
    </row>
    <row r="31">
      <c r="A31" s="25" t="n">
        <v>5</v>
      </c>
      <c r="B31" s="23">
        <f>IFERROR(INDEX($A$8:$A$22,MATCH(LARGE($O$8:$O$22,5),$O$8:$O$22,0)),"")</f>
        <v/>
      </c>
      <c r="C31" s="21">
        <f>IFERROR(INDEX($H$8:$H$22,MATCH(LARGE($O$8:$O$22,5),$O$8:$O$22,0)),"")</f>
        <v/>
      </c>
      <c r="D31" s="22">
        <f>IFERROR(INDEX($G$8:$G$22,MATCH(LARGE($O$8:$O$22,5),$O$8:$O$22,0)),"")</f>
        <v/>
      </c>
      <c r="E31" s="21">
        <f>IFERROR(INDEX($K$8:$K$22,MATCH(LARGE($O$8:$O$22,5),$O$8:$O$22,0)),"")</f>
        <v/>
      </c>
      <c r="F31" s="22">
        <f>IFERROR(INDEX($L$8:$L$22,MATCH(LARGE($O$8:$O$22,5),$O$8:$O$22,0)),"")</f>
        <v/>
      </c>
    </row>
    <row r="32">
      <c r="A32" s="25" t="n">
        <v>6</v>
      </c>
      <c r="B32" s="23">
        <f>IFERROR(INDEX($A$8:$A$22,MATCH(LARGE($O$8:$O$22,6),$O$8:$O$22,0)),"")</f>
        <v/>
      </c>
      <c r="C32" s="21">
        <f>IFERROR(INDEX($H$8:$H$22,MATCH(LARGE($O$8:$O$22,6),$O$8:$O$22,0)),"")</f>
        <v/>
      </c>
      <c r="D32" s="22">
        <f>IFERROR(INDEX($G$8:$G$22,MATCH(LARGE($O$8:$O$22,6),$O$8:$O$22,0)),"")</f>
        <v/>
      </c>
      <c r="E32" s="21">
        <f>IFERROR(INDEX($K$8:$K$22,MATCH(LARGE($O$8:$O$22,6),$O$8:$O$22,0)),"")</f>
        <v/>
      </c>
      <c r="F32" s="22">
        <f>IFERROR(INDEX($L$8:$L$22,MATCH(LARGE($O$8:$O$22,6),$O$8:$O$22,0)),"")</f>
        <v/>
      </c>
    </row>
    <row r="33">
      <c r="A33" s="25" t="n">
        <v>7</v>
      </c>
      <c r="B33" s="23">
        <f>IFERROR(INDEX($A$8:$A$22,MATCH(LARGE($O$8:$O$22,7),$O$8:$O$22,0)),"")</f>
        <v/>
      </c>
      <c r="C33" s="21">
        <f>IFERROR(INDEX($H$8:$H$22,MATCH(LARGE($O$8:$O$22,7),$O$8:$O$22,0)),"")</f>
        <v/>
      </c>
      <c r="D33" s="22">
        <f>IFERROR(INDEX($G$8:$G$22,MATCH(LARGE($O$8:$O$22,7),$O$8:$O$22,0)),"")</f>
        <v/>
      </c>
      <c r="E33" s="21">
        <f>IFERROR(INDEX($K$8:$K$22,MATCH(LARGE($O$8:$O$22,7),$O$8:$O$22,0)),"")</f>
        <v/>
      </c>
      <c r="F33" s="22">
        <f>IFERROR(INDEX($L$8:$L$22,MATCH(LARGE($O$8:$O$22,7),$O$8:$O$22,0)),"")</f>
        <v/>
      </c>
    </row>
    <row r="34">
      <c r="A34" s="25" t="n">
        <v>8</v>
      </c>
      <c r="B34" s="23">
        <f>IFERROR(INDEX($A$8:$A$22,MATCH(LARGE($O$8:$O$22,8),$O$8:$O$22,0)),"")</f>
        <v/>
      </c>
      <c r="C34" s="21">
        <f>IFERROR(INDEX($H$8:$H$22,MATCH(LARGE($O$8:$O$22,8),$O$8:$O$22,0)),"")</f>
        <v/>
      </c>
      <c r="D34" s="22">
        <f>IFERROR(INDEX($G$8:$G$22,MATCH(LARGE($O$8:$O$22,8),$O$8:$O$22,0)),"")</f>
        <v/>
      </c>
      <c r="E34" s="21">
        <f>IFERROR(INDEX($K$8:$K$22,MATCH(LARGE($O$8:$O$22,8),$O$8:$O$22,0)),"")</f>
        <v/>
      </c>
      <c r="F34" s="22">
        <f>IFERROR(INDEX($L$8:$L$22,MATCH(LARGE($O$8:$O$22,8),$O$8:$O$22,0)),"")</f>
        <v/>
      </c>
    </row>
    <row r="35">
      <c r="A35" s="25" t="n">
        <v>9</v>
      </c>
      <c r="B35" s="23">
        <f>IFERROR(INDEX($A$8:$A$22,MATCH(LARGE($O$8:$O$22,9),$O$8:$O$22,0)),"")</f>
        <v/>
      </c>
      <c r="C35" s="21">
        <f>IFERROR(INDEX($H$8:$H$22,MATCH(LARGE($O$8:$O$22,9),$O$8:$O$22,0)),"")</f>
        <v/>
      </c>
      <c r="D35" s="22">
        <f>IFERROR(INDEX($G$8:$G$22,MATCH(LARGE($O$8:$O$22,9),$O$8:$O$22,0)),"")</f>
        <v/>
      </c>
      <c r="E35" s="21">
        <f>IFERROR(INDEX($K$8:$K$22,MATCH(LARGE($O$8:$O$22,9),$O$8:$O$22,0)),"")</f>
        <v/>
      </c>
      <c r="F35" s="22">
        <f>IFERROR(INDEX($L$8:$L$22,MATCH(LARGE($O$8:$O$22,9),$O$8:$O$22,0)),"")</f>
        <v/>
      </c>
    </row>
    <row r="36">
      <c r="A36" s="25" t="n">
        <v>10</v>
      </c>
      <c r="B36" s="23">
        <f>IFERROR(INDEX($A$8:$A$22,MATCH(LARGE($O$8:$O$22,10),$O$8:$O$22,0)),"")</f>
        <v/>
      </c>
      <c r="C36" s="21">
        <f>IFERROR(INDEX($H$8:$H$22,MATCH(LARGE($O$8:$O$22,10),$O$8:$O$22,0)),"")</f>
        <v/>
      </c>
      <c r="D36" s="22">
        <f>IFERROR(INDEX($G$8:$G$22,MATCH(LARGE($O$8:$O$22,10),$O$8:$O$22,0)),"")</f>
        <v/>
      </c>
      <c r="E36" s="21">
        <f>IFERROR(INDEX($K$8:$K$22,MATCH(LARGE($O$8:$O$22,10),$O$8:$O$22,0)),"")</f>
        <v/>
      </c>
      <c r="F36" s="22">
        <f>IFERROR(INDEX($L$8:$L$22,MATCH(LARGE($O$8:$O$22,10),$O$8:$O$22,0)),"")</f>
        <v/>
      </c>
    </row>
    <row r="37">
      <c r="A37" s="25" t="n">
        <v>11</v>
      </c>
      <c r="B37" s="23">
        <f>IFERROR(INDEX($A$8:$A$22,MATCH(LARGE($O$8:$O$22,11),$O$8:$O$22,0)),"")</f>
        <v/>
      </c>
      <c r="C37" s="21">
        <f>IFERROR(INDEX($H$8:$H$22,MATCH(LARGE($O$8:$O$22,11),$O$8:$O$22,0)),"")</f>
        <v/>
      </c>
      <c r="D37" s="22">
        <f>IFERROR(INDEX($G$8:$G$22,MATCH(LARGE($O$8:$O$22,11),$O$8:$O$22,0)),"")</f>
        <v/>
      </c>
      <c r="E37" s="21">
        <f>IFERROR(INDEX($K$8:$K$22,MATCH(LARGE($O$8:$O$22,11),$O$8:$O$22,0)),"")</f>
        <v/>
      </c>
      <c r="F37" s="22">
        <f>IFERROR(INDEX($L$8:$L$22,MATCH(LARGE($O$8:$O$22,11),$O$8:$O$22,0)),"")</f>
        <v/>
      </c>
    </row>
    <row r="38">
      <c r="A38" s="25" t="n">
        <v>12</v>
      </c>
      <c r="B38" s="23">
        <f>IFERROR(INDEX($A$8:$A$22,MATCH(LARGE($O$8:$O$22,12),$O$8:$O$22,0)),"")</f>
        <v/>
      </c>
      <c r="C38" s="21">
        <f>IFERROR(INDEX($H$8:$H$22,MATCH(LARGE($O$8:$O$22,12),$O$8:$O$22,0)),"")</f>
        <v/>
      </c>
      <c r="D38" s="22">
        <f>IFERROR(INDEX($G$8:$G$22,MATCH(LARGE($O$8:$O$22,12),$O$8:$O$22,0)),"")</f>
        <v/>
      </c>
      <c r="E38" s="21">
        <f>IFERROR(INDEX($K$8:$K$22,MATCH(LARGE($O$8:$O$22,12),$O$8:$O$22,0)),"")</f>
        <v/>
      </c>
      <c r="F38" s="22">
        <f>IFERROR(INDEX($L$8:$L$22,MATCH(LARGE($O$8:$O$22,12),$O$8:$O$22,0)),"")</f>
        <v/>
      </c>
    </row>
    <row r="39">
      <c r="A39" s="25" t="n">
        <v>13</v>
      </c>
      <c r="B39" s="23">
        <f>IFERROR(INDEX($A$8:$A$22,MATCH(LARGE($O$8:$O$22,13),$O$8:$O$22,0)),"")</f>
        <v/>
      </c>
      <c r="C39" s="21">
        <f>IFERROR(INDEX($H$8:$H$22,MATCH(LARGE($O$8:$O$22,13),$O$8:$O$22,0)),"")</f>
        <v/>
      </c>
      <c r="D39" s="22">
        <f>IFERROR(INDEX($G$8:$G$22,MATCH(LARGE($O$8:$O$22,13),$O$8:$O$22,0)),"")</f>
        <v/>
      </c>
      <c r="E39" s="21">
        <f>IFERROR(INDEX($K$8:$K$22,MATCH(LARGE($O$8:$O$22,13),$O$8:$O$22,0)),"")</f>
        <v/>
      </c>
      <c r="F39" s="22">
        <f>IFERROR(INDEX($L$8:$L$22,MATCH(LARGE($O$8:$O$22,13),$O$8:$O$22,0)),"")</f>
        <v/>
      </c>
    </row>
    <row r="40">
      <c r="A40" s="25" t="n">
        <v>14</v>
      </c>
      <c r="B40" s="23">
        <f>IFERROR(INDEX($A$8:$A$22,MATCH(LARGE($O$8:$O$22,14),$O$8:$O$22,0)),"")</f>
        <v/>
      </c>
      <c r="C40" s="21">
        <f>IFERROR(INDEX($H$8:$H$22,MATCH(LARGE($O$8:$O$22,14),$O$8:$O$22,0)),"")</f>
        <v/>
      </c>
      <c r="D40" s="22">
        <f>IFERROR(INDEX($G$8:$G$22,MATCH(LARGE($O$8:$O$22,14),$O$8:$O$22,0)),"")</f>
        <v/>
      </c>
      <c r="E40" s="21">
        <f>IFERROR(INDEX($K$8:$K$22,MATCH(LARGE($O$8:$O$22,14),$O$8:$O$22,0)),"")</f>
        <v/>
      </c>
      <c r="F40" s="22">
        <f>IFERROR(INDEX($L$8:$L$22,MATCH(LARGE($O$8:$O$22,14),$O$8:$O$22,0)),"")</f>
        <v/>
      </c>
    </row>
    <row r="41">
      <c r="A41" s="25" t="n">
        <v>15</v>
      </c>
      <c r="B41" s="23">
        <f>IFERROR(INDEX($A$8:$A$22,MATCH(LARGE($O$8:$O$22,15),$O$8:$O$22,0)),"")</f>
        <v/>
      </c>
      <c r="C41" s="21">
        <f>IFERROR(INDEX($H$8:$H$22,MATCH(LARGE($O$8:$O$22,15),$O$8:$O$22,0)),"")</f>
        <v/>
      </c>
      <c r="D41" s="22">
        <f>IFERROR(INDEX($G$8:$G$22,MATCH(LARGE($O$8:$O$22,15),$O$8:$O$22,0)),"")</f>
        <v/>
      </c>
      <c r="E41" s="21">
        <f>IFERROR(INDEX($K$8:$K$22,MATCH(LARGE($O$8:$O$22,15),$O$8:$O$22,0)),"")</f>
        <v/>
      </c>
      <c r="F41" s="22">
        <f>IFERROR(INDEX($L$8:$L$22,MATCH(LARGE($O$8:$O$22,15),$O$8:$O$22,0)),"")</f>
        <v/>
      </c>
    </row>
    <row r="43">
      <c r="A43" s="8" t="inlineStr">
        <is>
          <t>Listings that could not carry a 15% ad</t>
        </is>
      </c>
      <c r="B43" s="25">
        <f>COUNTIF($N$8:$N$22,"No")</f>
        <v/>
      </c>
      <c r="C43" s="10" t="inlineStr">
        <is>
          <t>An Offsite Ads charge at 15% larger than the whole contribution before advertising. Past $10,000 of annual sales you cannot opt out of it.</t>
        </is>
      </c>
    </row>
    <row r="45">
      <c r="A45" s="16" t="inlineStr">
        <is>
          <t>Ranked by what you keep in pounds, not by price. The Offsite Ads column is next to it deliberately: the listings that look healthiest are often the ones an ad would empty.</t>
        </is>
      </c>
    </row>
  </sheetData>
  <conditionalFormatting sqref="K8:K22">
    <cfRule type="cellIs" priority="1" operator="lessThan" dxfId="0">
      <formula>0</formula>
    </cfRule>
  </conditionalFormatting>
  <conditionalFormatting sqref="L8:L22">
    <cfRule type="cellIs" priority="2" operator="lessThan" dxfId="0">
      <formula>0</formula>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2026-08-10T09:29:57Z</dcterms:created>
  <dcterms:modified xmlns:dcterms="http://purl.org/dc/terms/" xmlns:xsi="http://www.w3.org/2001/XMLSchema-instance" xsi:type="dcterms:W3CDTF">2026-08-10T09:29:57Z</dcterms:modified>
</cp:coreProperties>
</file>