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Estimator" sheetId="2" state="visible" r:id="rId2"/>
    <sheet xmlns:r="http://schemas.openxmlformats.org/officeDocument/2006/relationships" name="If sales slow" sheetId="3" state="visible" r:id="rId3"/>
  </sheets>
  <definedNames/>
  <calcPr calcId="124519" fullCalcOnLoad="1"/>
</workbook>
</file>

<file path=xl/styles.xml><?xml version="1.0" encoding="utf-8"?>
<styleSheet xmlns="http://schemas.openxmlformats.org/spreadsheetml/2006/main">
  <numFmts count="5">
    <numFmt numFmtId="164" formatCode="#,##0.0"/>
    <numFmt numFmtId="165" formatCode="£#,##0.00"/>
    <numFmt numFmtId="166" formatCode="#,##0.0000"/>
    <numFmt numFmtId="167" formatCode="£#,##0.000"/>
    <numFmt numFmtId="168"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3" fontId="8" fillId="3" borderId="1" pivotButton="0" quotePrefix="0" xfId="0"/>
    <xf numFmtId="165" fontId="8" fillId="3" borderId="1" pivotButton="0" quotePrefix="0" xfId="0"/>
    <xf numFmtId="166" fontId="8" fillId="4" borderId="1" pivotButton="0" quotePrefix="0" xfId="0"/>
    <xf numFmtId="167" fontId="8" fillId="4" borderId="1" pivotButton="0" quotePrefix="0" xfId="0"/>
    <xf numFmtId="164" fontId="8" fillId="4" borderId="1" pivotButton="0" quotePrefix="0" xfId="0"/>
    <xf numFmtId="3" fontId="8" fillId="4" borderId="1" pivotButton="0" quotePrefix="0" xfId="0"/>
    <xf numFmtId="0" fontId="8" fillId="0" borderId="0" pivotButton="0" quotePrefix="0" xfId="0"/>
    <xf numFmtId="165" fontId="9" fillId="4" borderId="1" pivotButton="0" quotePrefix="0" xfId="0"/>
    <xf numFmtId="168" fontId="8" fillId="4" borderId="1" pivotButton="0" quotePrefix="0" xfId="0"/>
    <xf numFmtId="165" fontId="8" fillId="4" borderId="1" pivotButton="0" quotePrefix="0" xfId="0"/>
    <xf numFmtId="0" fontId="10" fillId="0" borderId="0" pivotButton="0" quotePrefix="0" xfId="0"/>
    <xf numFmtId="0" fontId="6" fillId="2" borderId="0" applyAlignment="1" pivotButton="0" quotePrefix="0" xfId="0">
      <alignment vertical="center" wrapText="1"/>
    </xf>
    <xf numFmtId="164" fontId="7" fillId="4" borderId="1" pivotButton="0" quotePrefix="0" xfId="0"/>
    <xf numFmtId="3" fontId="7" fillId="4" borderId="1" pivotButton="0" quotePrefix="0" xfId="0"/>
    <xf numFmtId="165" fontId="7" fillId="4" borderId="1" pivotButton="0" quotePrefix="0" xfId="0"/>
    <xf numFmtId="168" fontId="7" fillId="4" borderId="1"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1"/>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FBA Storage Fee Estimator</t>
        </is>
      </c>
    </row>
    <row r="3">
      <c r="A3" s="3" t="inlineStr">
        <is>
          <t>What a cubic foot a month actually costs you per unit sold.</t>
        </is>
      </c>
    </row>
    <row r="5">
      <c r="B5" s="4" t="inlineStr">
        <is>
          <t>The number everybody uses is the wrong one</t>
        </is>
      </c>
    </row>
    <row r="6" ht="45" customHeight="1">
      <c r="B6" s="5" t="inlineStr">
        <is>
          <t>Storage is quoted per cubic foot per month, so sellers work out what a unit costs to store for a month, put that in the margin, and move on. But you do not store a unit for a month. You store it until it sells.</t>
        </is>
      </c>
    </row>
    <row r="8" ht="60" customHeight="1">
      <c r="B8" s="5" t="inlineStr">
        <is>
          <t>With stock running down evenly, the average unit sits for half its months of cover. So storage per unit sold is the monthly rate times half the cover, not the monthly rate. On the worked example that is 18p a month becoming 45p a unit sold, and it gets worse in exactly the situation where you can least afford it.</t>
        </is>
      </c>
    </row>
    <row r="10">
      <c r="B10" s="4" t="inlineStr">
        <is>
          <t>Why it is a cliff and not a slope</t>
        </is>
      </c>
    </row>
    <row r="11" ht="45" customHeight="1">
      <c r="B11" s="5" t="inlineStr">
        <is>
          <t>Two things compound. Slower sales mean each unit sits longer, so the per-unit cost rises. And once stock passes the aged threshold it starts paying a surcharge on top, which climbs steeply through later tiers.</t>
        </is>
      </c>
    </row>
    <row r="13" ht="45" customHeight="1">
      <c r="B13" s="5" t="inlineStr">
        <is>
          <t>On the example, dropping from 75 units a month to 50 takes the share of the shipment aging past 241 days from nothing to a fifth. The sales rate moved by a third. The problem appeared from nowhere. That is what the rate table is for.</t>
        </is>
      </c>
    </row>
    <row r="15">
      <c r="B15" s="4" t="inlineStr">
        <is>
          <t>Centimetres and cubic feet</t>
        </is>
      </c>
    </row>
    <row r="16" ht="60" customHeight="1">
      <c r="B16" s="5" t="inlineStr">
        <is>
          <t>You measure your box in centimetres and Amazon charges by the cubic foot. There are 28,316.846592 cubic centimetres in a cubic foot, and a lot of estimates are wrong simply because somebody rounded that or used the wrong dimension. Measure the packed unit as it sits on a shelf, not the bare product.</t>
        </is>
      </c>
    </row>
    <row r="18">
      <c r="B18" s="4" t="inlineStr">
        <is>
          <t>About the rates</t>
        </is>
      </c>
    </row>
    <row r="19" ht="45" customHeight="1">
      <c r="B19" s="5" t="inlineStr">
        <is>
          <t>Every rate in this workbook is a yellow cell because you should not trust mine. Published UK figures disagree between sources, and a good deal of what is written about Amazon storage online is the US rate card in dollars with a pound sign in front of it.</t>
        </is>
      </c>
    </row>
    <row r="21" ht="45" customHeight="1">
      <c r="B21" s="5" t="inlineStr">
        <is>
          <t>One difference worth knowing: the aged surcharge starts at 241 days in the UK and at 181 days in the US. If an article says 181 days, it is not about your account. Copy your own figures out of Seller Central and put them in.</t>
        </is>
      </c>
    </row>
    <row r="23">
      <c r="B23" s="4" t="inlineStr">
        <is>
          <t>What this does not include</t>
        </is>
      </c>
    </row>
    <row r="24" ht="30" customHeight="1">
      <c r="B24" s="5" t="inlineStr">
        <is>
          <t>1.  Storage tiers above the first aged band. The surcharge climbs at 271, 301, 331 and 365 days, so anything sitting that long costs more than this estimates.</t>
        </is>
      </c>
    </row>
    <row r="26" ht="15" customHeight="1">
      <c r="B26" s="5" t="inlineStr">
        <is>
          <t>2.  Removal and disposal fees, low inventory fees, and capacity limits.</t>
        </is>
      </c>
    </row>
    <row r="28" ht="30" customHeight="1">
      <c r="B28" s="5" t="inlineStr">
        <is>
          <t>3.  The fourth quarter rate is shown but not applied to a calendar. If your stock sits over Christmas, use the higher rate for those months.</t>
        </is>
      </c>
    </row>
    <row r="30">
      <c r="B30" s="4" t="inlineStr">
        <is>
          <t>General information</t>
        </is>
      </c>
    </row>
    <row r="31" ht="30" customHeight="1">
      <c r="B31" s="5" t="inlineStr">
        <is>
          <t>Rates are those researched in August 2026 for the UK and are defaults only. Amazon changes its fee schedule regularly.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showGridLines="0" workbookViewId="0">
      <selection activeCell="A1" sqref="A1"/>
    </sheetView>
  </sheetViews>
  <sheetFormatPr baseColWidth="8" defaultRowHeight="15"/>
  <cols>
    <col width="38" customWidth="1" min="1" max="1"/>
    <col width="14" customWidth="1" min="2" max="2"/>
    <col width="62" customWidth="1" min="3" max="3"/>
  </cols>
  <sheetData>
    <row r="1">
      <c r="A1" s="1" t="inlineStr">
        <is>
          <t>ZAZEN TAX</t>
        </is>
      </c>
    </row>
    <row r="2">
      <c r="A2" s="2" t="inlineStr">
        <is>
          <t>One product</t>
        </is>
      </c>
    </row>
    <row r="5" ht="19" customHeight="1">
      <c r="A5" s="6" t="inlineStr">
        <is>
          <t xml:space="preserve">  The box and the stock</t>
        </is>
      </c>
      <c r="B5" s="7" t="n"/>
      <c r="C5" s="7" t="n"/>
    </row>
    <row r="6">
      <c r="A6" s="8" t="inlineStr">
        <is>
          <t>Length, packed</t>
        </is>
      </c>
      <c r="B6" s="9" t="n">
        <v>26</v>
      </c>
      <c r="C6" s="10" t="inlineStr">
        <is>
          <t>Centimetres.</t>
        </is>
      </c>
    </row>
    <row r="7">
      <c r="A7" s="8" t="inlineStr">
        <is>
          <t>Width, packed</t>
        </is>
      </c>
      <c r="B7" s="9" t="n">
        <v>20</v>
      </c>
      <c r="C7" s="10" t="inlineStr">
        <is>
          <t>Centimetres.</t>
        </is>
      </c>
    </row>
    <row r="8">
      <c r="A8" s="8" t="inlineStr">
        <is>
          <t>Height, packed</t>
        </is>
      </c>
      <c r="B8" s="9" t="n">
        <v>13</v>
      </c>
      <c r="C8" s="10" t="inlineStr">
        <is>
          <t>Centimetres. Measure the unit as it sits on a shelf.</t>
        </is>
      </c>
    </row>
    <row r="9">
      <c r="A9" s="8" t="inlineStr">
        <is>
          <t>Units in stock</t>
        </is>
      </c>
      <c r="B9" s="11" t="n">
        <v>500</v>
      </c>
      <c r="C9" s="10" t="inlineStr">
        <is>
          <t>The shipment you have just sent in, or what is there now.</t>
        </is>
      </c>
    </row>
    <row r="10">
      <c r="A10" s="8" t="inlineStr">
        <is>
          <t>Units sold a month</t>
        </is>
      </c>
      <c r="B10" s="11" t="n">
        <v>100</v>
      </c>
      <c r="C10" s="10" t="inlineStr">
        <is>
          <t>Your honest rate, not the good month.</t>
        </is>
      </c>
    </row>
    <row r="11">
      <c r="A11" s="8" t="inlineStr">
        <is>
          <t>Contribution per unit</t>
        </is>
      </c>
      <c r="B11" s="12" t="n">
        <v>5.02</v>
      </c>
      <c r="C11" s="10" t="inlineStr">
        <is>
          <t>What one sale leaves after goods, fees and fulfilment. The break-even ACoS calculator works this out.</t>
        </is>
      </c>
    </row>
    <row r="13" ht="19" customHeight="1">
      <c r="A13" s="6" t="inlineStr">
        <is>
          <t xml:space="preserve">  The rates, which you should replace with your own</t>
        </is>
      </c>
      <c r="B13" s="7" t="n"/>
      <c r="C13" s="7" t="n"/>
    </row>
    <row r="14">
      <c r="A14" s="8" t="inlineStr">
        <is>
          <t>Rate, January to September</t>
        </is>
      </c>
      <c r="B14" s="12" t="n">
        <v>0.76</v>
      </c>
      <c r="C14" s="10" t="inlineStr">
        <is>
          <t>Per cubic foot per month.</t>
        </is>
      </c>
    </row>
    <row r="15">
      <c r="A15" s="8" t="inlineStr">
        <is>
          <t>Rate, October to December</t>
        </is>
      </c>
      <c r="B15" s="12" t="n">
        <v>1.37</v>
      </c>
      <c r="C15" s="10" t="inlineStr">
        <is>
          <t>The fourth quarter costs a multiple of the rest of the year.</t>
        </is>
      </c>
    </row>
    <row r="16">
      <c r="A16" s="8" t="inlineStr">
        <is>
          <t>Aged surcharge starts at</t>
        </is>
      </c>
      <c r="B16" s="11" t="n">
        <v>241</v>
      </c>
      <c r="C16" s="10" t="inlineStr">
        <is>
          <t>Days. 241 in the UK. US articles say 181, which is a different marketplace and a different currency.</t>
        </is>
      </c>
    </row>
    <row r="17">
      <c r="A17" s="8" t="inlineStr">
        <is>
          <t>Aged surcharge rate</t>
        </is>
      </c>
      <c r="B17" s="12" t="n">
        <v>1.18</v>
      </c>
      <c r="C17" s="10" t="inlineStr">
        <is>
          <t>Per cubic foot per month, on top of the normal rate, and it climbs at each later tier.</t>
        </is>
      </c>
    </row>
    <row r="19" ht="19" customHeight="1">
      <c r="A19" s="6" t="inlineStr">
        <is>
          <t xml:space="preserve">  What it costs</t>
        </is>
      </c>
      <c r="B19" s="7" t="n"/>
      <c r="C19" s="7" t="n"/>
    </row>
    <row r="20">
      <c r="A20" s="8" t="inlineStr">
        <is>
          <t>Volume per unit</t>
        </is>
      </c>
      <c r="B20" s="13">
        <f>$B$6*$B$7*$B$8/28316.846592</f>
        <v/>
      </c>
      <c r="C20" s="10" t="inlineStr">
        <is>
          <t>Cubic feet. There are 28,316.846592 cubic centimetres in one, and a lot of estimates are wrong because somebody rounded that.</t>
        </is>
      </c>
    </row>
    <row r="21">
      <c r="A21" s="8" t="inlineStr">
        <is>
          <t>Storage a month, per unit, Jan to Sep</t>
        </is>
      </c>
      <c r="B21" s="14">
        <f>($B$6*$B$7*$B$8/28316.846592)*$B$14</f>
        <v/>
      </c>
      <c r="C21" s="10" t="inlineStr">
        <is>
          <t>The figure most people put in their margin.</t>
        </is>
      </c>
    </row>
    <row r="22">
      <c r="A22" s="8" t="inlineStr">
        <is>
          <t>Storage a month, per unit, Oct to Dec</t>
        </is>
      </c>
      <c r="B22" s="14">
        <f>($B$6*$B$7*$B$8/28316.846592)*$B$15</f>
        <v/>
      </c>
      <c r="C22" s="10" t="inlineStr">
        <is>
          <t>On exactly the stock you hold most of.</t>
        </is>
      </c>
    </row>
    <row r="23">
      <c r="A23" s="8" t="inlineStr">
        <is>
          <t>Months of cover</t>
        </is>
      </c>
      <c r="B23" s="15">
        <f>IFERROR($B$9/$B$10,0)</f>
        <v/>
      </c>
      <c r="C23" s="10" t="inlineStr"/>
    </row>
    <row r="24">
      <c r="A24" s="8" t="inlineStr">
        <is>
          <t>Days to clear the stock</t>
        </is>
      </c>
      <c r="B24" s="16">
        <f>(IFERROR($B$9/$B$10,0))*30.4375</f>
        <v/>
      </c>
      <c r="C24" s="10" t="inlineStr"/>
    </row>
    <row r="26" ht="19" customHeight="1">
      <c r="A26" s="6" t="inlineStr">
        <is>
          <t xml:space="preserve">  The one that belongs in your margin</t>
        </is>
      </c>
      <c r="B26" s="7" t="n"/>
      <c r="C26" s="7" t="n"/>
    </row>
    <row r="27">
      <c r="A27" s="17" t="inlineStr">
        <is>
          <t>Storage per unit sold</t>
        </is>
      </c>
      <c r="B27" s="18">
        <f>(($B$6*$B$7*$B$8/28316.846592)*$B$14)*(IFERROR($B$9/$B$10,0))/2</f>
        <v/>
      </c>
      <c r="C27" s="10" t="inlineStr">
        <is>
          <t>The monthly rate times half your months of cover, because a unit sits for half the cover on average.</t>
        </is>
      </c>
    </row>
    <row r="28">
      <c r="A28" s="8" t="inlineStr">
        <is>
          <t>As a share of contribution</t>
        </is>
      </c>
      <c r="B28" s="19">
        <f>IFERROR((((($B$6*$B$7*$B$8/28316.846592)*$B$14)*(IFERROR($B$9/$B$10,0))/2)+IFERROR((IF(((IFERROR($B$9/$B$10,0))*30.4375)&lt;=$B$16,0,$B$9*(($B$6*$B$7*$B$8/28316.846592)*$B$17)/30.4375*(((IFERROR($B$9/$B$10,0))*30.4375)-$B$16)^2/(2*((IFERROR($B$9/$B$10,0))*30.4375))))/$B$9,0))/$B$11,"")</f>
        <v/>
      </c>
      <c r="C28" s="10" t="inlineStr">
        <is>
          <t>Over about a tenth is usually too much stock rather than an expensive warehouse.</t>
        </is>
      </c>
    </row>
    <row r="30" ht="19" customHeight="1">
      <c r="A30" s="6" t="inlineStr">
        <is>
          <t xml:space="preserve">  The aged surcharge</t>
        </is>
      </c>
      <c r="B30" s="7" t="n"/>
      <c r="C30" s="7" t="n"/>
    </row>
    <row r="31">
      <c r="A31" s="8" t="inlineStr">
        <is>
          <t>Share of the shipment aging past the threshold</t>
        </is>
      </c>
      <c r="B31" s="19">
        <f>IF(((IFERROR($B$9/$B$10,0))*30.4375)&lt;=$B$16,0,1-IFERROR($B$16/((IFERROR($B$9/$B$10,0))*30.4375),0))</f>
        <v/>
      </c>
      <c r="C31" s="10" t="inlineStr">
        <is>
          <t>Nothing until the stock takes longer than the threshold to clear, then it climbs fast.</t>
        </is>
      </c>
    </row>
    <row r="32">
      <c r="A32" s="8" t="inlineStr">
        <is>
          <t>Aged surcharge on this shipment</t>
        </is>
      </c>
      <c r="B32" s="20">
        <f>IF(((IFERROR($B$9/$B$10,0))*30.4375)&lt;=$B$16,0,$B$9*(($B$6*$B$7*$B$8/28316.846592)*$B$17)/30.4375*(((IFERROR($B$9/$B$10,0))*30.4375)-$B$16)^2/(2*((IFERROR($B$9/$B$10,0))*30.4375)))</f>
        <v/>
      </c>
      <c r="C32" s="10" t="inlineStr">
        <is>
          <t>Integrated over the run-down rather than guessed. Later tiers cost more than this.</t>
        </is>
      </c>
    </row>
    <row r="33">
      <c r="A33" s="8" t="inlineStr">
        <is>
          <t>Total storage for the whole shipment</t>
        </is>
      </c>
      <c r="B33" s="20">
        <f>((($B$6*$B$7*$B$8/28316.846592)*$B$14)*(IFERROR($B$9/$B$10,0))/2)*$B$9+(IF(((IFERROR($B$9/$B$10,0))*30.4375)&lt;=$B$16,0,$B$9*(($B$6*$B$7*$B$8/28316.846592)*$B$17)/30.4375*(((IFERROR($B$9/$B$10,0))*30.4375)-$B$16)^2/(2*((IFERROR($B$9/$B$10,0))*30.4375))))</f>
        <v/>
      </c>
      <c r="C33" s="10" t="inlineStr"/>
    </row>
    <row r="35">
      <c r="A35" s="21" t="inlineStr">
        <is>
          <t>Every rate above is a yellow cell because published UK figures disagree between sources, and much of what is written online is the US rate card with a pound sign in front of it. Copy yours from Seller Central.</t>
        </is>
      </c>
    </row>
  </sheetData>
  <conditionalFormatting sqref="B28">
    <cfRule type="cellIs" priority="1" operator="greaterThan" dxfId="0">
      <formula>0.1</formula>
    </cfRule>
    <cfRule type="cellIs" priority="2" operator="lessThanOrEqual" dxfId="1">
      <formula>0.1</formula>
    </cfRule>
  </conditionalFormatting>
  <conditionalFormatting sqref="B31">
    <cfRule type="cellIs" priority="3" operator="greaterThan" dxfId="0">
      <formula>0</formula>
    </cfRule>
    <cfRule type="cellIs" priority="4" operat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0"/>
  <sheetViews>
    <sheetView showGridLines="0" workbookViewId="0">
      <selection activeCell="A1" sqref="A1"/>
    </sheetView>
  </sheetViews>
  <sheetFormatPr baseColWidth="8" defaultRowHeight="15"/>
  <cols>
    <col width="16" customWidth="1" min="1" max="1"/>
    <col width="14" customWidth="1" min="2" max="2"/>
    <col width="14" customWidth="1" min="3" max="3"/>
    <col width="16" customWidth="1" min="4" max="4"/>
    <col width="18" customWidth="1" min="5" max="5"/>
    <col width="16" customWidth="1" min="6" max="6"/>
    <col width="18" customWidth="1" min="7" max="7"/>
  </cols>
  <sheetData>
    <row r="1">
      <c r="A1" s="1" t="inlineStr">
        <is>
          <t>ZAZEN TAX</t>
        </is>
      </c>
    </row>
    <row r="2">
      <c r="A2" s="2" t="inlineStr">
        <is>
          <t>Where it tips</t>
        </is>
      </c>
    </row>
    <row r="3">
      <c r="A3" s="3" t="inlineStr">
        <is>
          <t>The same stock at different monthly sales rates. Nothing here needs typing: it reads the estimator.</t>
        </is>
      </c>
    </row>
    <row r="6" ht="30" customHeight="1">
      <c r="A6" s="22" t="inlineStr">
        <is>
          <t>Units a month</t>
        </is>
      </c>
      <c r="B6" s="22" t="inlineStr">
        <is>
          <t>Months cover</t>
        </is>
      </c>
      <c r="C6" s="22" t="inlineStr">
        <is>
          <t>Days to clear</t>
        </is>
      </c>
      <c r="D6" s="22" t="inlineStr">
        <is>
          <t>Storage a unit sold</t>
        </is>
      </c>
      <c r="E6" s="22" t="inlineStr">
        <is>
          <t>Aging past threshold</t>
        </is>
      </c>
      <c r="F6" s="22" t="inlineStr">
        <is>
          <t>Aged surcharge</t>
        </is>
      </c>
      <c r="G6" s="22" t="inlineStr">
        <is>
          <t>Share of contribution</t>
        </is>
      </c>
    </row>
    <row r="7">
      <c r="A7" s="11" t="n">
        <v>150</v>
      </c>
      <c r="B7" s="23">
        <f>IFERROR(Estimator!$B$9/$A7,0)</f>
        <v/>
      </c>
      <c r="C7" s="24">
        <f>(IFERROR(Estimator!$B$9/$A7,0))*30.4375</f>
        <v/>
      </c>
      <c r="D7" s="25">
        <f>((Estimator!$B$20)*Estimator!$B$14)*(IFERROR(Estimator!$B$9/$A7,0))/2</f>
        <v/>
      </c>
      <c r="E7" s="26">
        <f>IF(((IFERROR(Estimator!$B$9/$A7,0))*30.4375)&lt;=Estimator!$B$16,0,1-IFERROR(Estimator!$B$16/((IFERROR(Estimator!$B$9/$A7,0))*30.4375),0))</f>
        <v/>
      </c>
      <c r="F7" s="25">
        <f>IF(((IFERROR(Estimator!$B$9/$A7,0))*30.4375)&lt;=Estimator!$B$16,0,Estimator!$B$9*((Estimator!$B$20)*Estimator!$B$17)/30.4375*(((IFERROR(Estimator!$B$9/$A7,0))*30.4375)-Estimator!$B$16)^2/(2*((IFERROR(Estimator!$B$9/$A7,0))*30.4375)))</f>
        <v/>
      </c>
      <c r="G7" s="26">
        <f>IFERROR(((((Estimator!$B$20)*Estimator!$B$14)*(IFERROR(Estimator!$B$9/$A7,0))/2)+IFERROR((IF(((IFERROR(Estimator!$B$9/$A7,0))*30.4375)&lt;=Estimator!$B$16,0,Estimator!$B$9*((Estimator!$B$20)*Estimator!$B$17)/30.4375*(((IFERROR(Estimator!$B$9/$A7,0))*30.4375)-Estimator!$B$16)^2/(2*((IFERROR(Estimator!$B$9/$A7,0))*30.4375))))/Estimator!$B$9,0))/Estimator!$B$11,"")</f>
        <v/>
      </c>
    </row>
    <row r="8">
      <c r="A8" s="11" t="n">
        <v>125</v>
      </c>
      <c r="B8" s="23">
        <f>IFERROR(Estimator!$B$9/$A8,0)</f>
        <v/>
      </c>
      <c r="C8" s="24">
        <f>(IFERROR(Estimator!$B$9/$A8,0))*30.4375</f>
        <v/>
      </c>
      <c r="D8" s="25">
        <f>((Estimator!$B$20)*Estimator!$B$14)*(IFERROR(Estimator!$B$9/$A8,0))/2</f>
        <v/>
      </c>
      <c r="E8" s="26">
        <f>IF(((IFERROR(Estimator!$B$9/$A8,0))*30.4375)&lt;=Estimator!$B$16,0,1-IFERROR(Estimator!$B$16/((IFERROR(Estimator!$B$9/$A8,0))*30.4375),0))</f>
        <v/>
      </c>
      <c r="F8" s="25">
        <f>IF(((IFERROR(Estimator!$B$9/$A8,0))*30.4375)&lt;=Estimator!$B$16,0,Estimator!$B$9*((Estimator!$B$20)*Estimator!$B$17)/30.4375*(((IFERROR(Estimator!$B$9/$A8,0))*30.4375)-Estimator!$B$16)^2/(2*((IFERROR(Estimator!$B$9/$A8,0))*30.4375)))</f>
        <v/>
      </c>
      <c r="G8" s="26">
        <f>IFERROR(((((Estimator!$B$20)*Estimator!$B$14)*(IFERROR(Estimator!$B$9/$A8,0))/2)+IFERROR((IF(((IFERROR(Estimator!$B$9/$A8,0))*30.4375)&lt;=Estimator!$B$16,0,Estimator!$B$9*((Estimator!$B$20)*Estimator!$B$17)/30.4375*(((IFERROR(Estimator!$B$9/$A8,0))*30.4375)-Estimator!$B$16)^2/(2*((IFERROR(Estimator!$B$9/$A8,0))*30.4375))))/Estimator!$B$9,0))/Estimator!$B$11,"")</f>
        <v/>
      </c>
    </row>
    <row r="9">
      <c r="A9" s="11" t="n">
        <v>100</v>
      </c>
      <c r="B9" s="23">
        <f>IFERROR(Estimator!$B$9/$A9,0)</f>
        <v/>
      </c>
      <c r="C9" s="24">
        <f>(IFERROR(Estimator!$B$9/$A9,0))*30.4375</f>
        <v/>
      </c>
      <c r="D9" s="25">
        <f>((Estimator!$B$20)*Estimator!$B$14)*(IFERROR(Estimator!$B$9/$A9,0))/2</f>
        <v/>
      </c>
      <c r="E9" s="26">
        <f>IF(((IFERROR(Estimator!$B$9/$A9,0))*30.4375)&lt;=Estimator!$B$16,0,1-IFERROR(Estimator!$B$16/((IFERROR(Estimator!$B$9/$A9,0))*30.4375),0))</f>
        <v/>
      </c>
      <c r="F9" s="25">
        <f>IF(((IFERROR(Estimator!$B$9/$A9,0))*30.4375)&lt;=Estimator!$B$16,0,Estimator!$B$9*((Estimator!$B$20)*Estimator!$B$17)/30.4375*(((IFERROR(Estimator!$B$9/$A9,0))*30.4375)-Estimator!$B$16)^2/(2*((IFERROR(Estimator!$B$9/$A9,0))*30.4375)))</f>
        <v/>
      </c>
      <c r="G9" s="26">
        <f>IFERROR(((((Estimator!$B$20)*Estimator!$B$14)*(IFERROR(Estimator!$B$9/$A9,0))/2)+IFERROR((IF(((IFERROR(Estimator!$B$9/$A9,0))*30.4375)&lt;=Estimator!$B$16,0,Estimator!$B$9*((Estimator!$B$20)*Estimator!$B$17)/30.4375*(((IFERROR(Estimator!$B$9/$A9,0))*30.4375)-Estimator!$B$16)^2/(2*((IFERROR(Estimator!$B$9/$A9,0))*30.4375))))/Estimator!$B$9,0))/Estimator!$B$11,"")</f>
        <v/>
      </c>
    </row>
    <row r="10">
      <c r="A10" s="11" t="n">
        <v>90</v>
      </c>
      <c r="B10" s="23">
        <f>IFERROR(Estimator!$B$9/$A10,0)</f>
        <v/>
      </c>
      <c r="C10" s="24">
        <f>(IFERROR(Estimator!$B$9/$A10,0))*30.4375</f>
        <v/>
      </c>
      <c r="D10" s="25">
        <f>((Estimator!$B$20)*Estimator!$B$14)*(IFERROR(Estimator!$B$9/$A10,0))/2</f>
        <v/>
      </c>
      <c r="E10" s="26">
        <f>IF(((IFERROR(Estimator!$B$9/$A10,0))*30.4375)&lt;=Estimator!$B$16,0,1-IFERROR(Estimator!$B$16/((IFERROR(Estimator!$B$9/$A10,0))*30.4375),0))</f>
        <v/>
      </c>
      <c r="F10" s="25">
        <f>IF(((IFERROR(Estimator!$B$9/$A10,0))*30.4375)&lt;=Estimator!$B$16,0,Estimator!$B$9*((Estimator!$B$20)*Estimator!$B$17)/30.4375*(((IFERROR(Estimator!$B$9/$A10,0))*30.4375)-Estimator!$B$16)^2/(2*((IFERROR(Estimator!$B$9/$A10,0))*30.4375)))</f>
        <v/>
      </c>
      <c r="G10" s="26">
        <f>IFERROR(((((Estimator!$B$20)*Estimator!$B$14)*(IFERROR(Estimator!$B$9/$A10,0))/2)+IFERROR((IF(((IFERROR(Estimator!$B$9/$A10,0))*30.4375)&lt;=Estimator!$B$16,0,Estimator!$B$9*((Estimator!$B$20)*Estimator!$B$17)/30.4375*(((IFERROR(Estimator!$B$9/$A10,0))*30.4375)-Estimator!$B$16)^2/(2*((IFERROR(Estimator!$B$9/$A10,0))*30.4375))))/Estimator!$B$9,0))/Estimator!$B$11,"")</f>
        <v/>
      </c>
    </row>
    <row r="11">
      <c r="A11" s="11" t="n">
        <v>80</v>
      </c>
      <c r="B11" s="23">
        <f>IFERROR(Estimator!$B$9/$A11,0)</f>
        <v/>
      </c>
      <c r="C11" s="24">
        <f>(IFERROR(Estimator!$B$9/$A11,0))*30.4375</f>
        <v/>
      </c>
      <c r="D11" s="25">
        <f>((Estimator!$B$20)*Estimator!$B$14)*(IFERROR(Estimator!$B$9/$A11,0))/2</f>
        <v/>
      </c>
      <c r="E11" s="26">
        <f>IF(((IFERROR(Estimator!$B$9/$A11,0))*30.4375)&lt;=Estimator!$B$16,0,1-IFERROR(Estimator!$B$16/((IFERROR(Estimator!$B$9/$A11,0))*30.4375),0))</f>
        <v/>
      </c>
      <c r="F11" s="25">
        <f>IF(((IFERROR(Estimator!$B$9/$A11,0))*30.4375)&lt;=Estimator!$B$16,0,Estimator!$B$9*((Estimator!$B$20)*Estimator!$B$17)/30.4375*(((IFERROR(Estimator!$B$9/$A11,0))*30.4375)-Estimator!$B$16)^2/(2*((IFERROR(Estimator!$B$9/$A11,0))*30.4375)))</f>
        <v/>
      </c>
      <c r="G11" s="26">
        <f>IFERROR(((((Estimator!$B$20)*Estimator!$B$14)*(IFERROR(Estimator!$B$9/$A11,0))/2)+IFERROR((IF(((IFERROR(Estimator!$B$9/$A11,0))*30.4375)&lt;=Estimator!$B$16,0,Estimator!$B$9*((Estimator!$B$20)*Estimator!$B$17)/30.4375*(((IFERROR(Estimator!$B$9/$A11,0))*30.4375)-Estimator!$B$16)^2/(2*((IFERROR(Estimator!$B$9/$A11,0))*30.4375))))/Estimator!$B$9,0))/Estimator!$B$11,"")</f>
        <v/>
      </c>
    </row>
    <row r="12">
      <c r="A12" s="11" t="n">
        <v>75</v>
      </c>
      <c r="B12" s="23">
        <f>IFERROR(Estimator!$B$9/$A12,0)</f>
        <v/>
      </c>
      <c r="C12" s="24">
        <f>(IFERROR(Estimator!$B$9/$A12,0))*30.4375</f>
        <v/>
      </c>
      <c r="D12" s="25">
        <f>((Estimator!$B$20)*Estimator!$B$14)*(IFERROR(Estimator!$B$9/$A12,0))/2</f>
        <v/>
      </c>
      <c r="E12" s="26">
        <f>IF(((IFERROR(Estimator!$B$9/$A12,0))*30.4375)&lt;=Estimator!$B$16,0,1-IFERROR(Estimator!$B$16/((IFERROR(Estimator!$B$9/$A12,0))*30.4375),0))</f>
        <v/>
      </c>
      <c r="F12" s="25">
        <f>IF(((IFERROR(Estimator!$B$9/$A12,0))*30.4375)&lt;=Estimator!$B$16,0,Estimator!$B$9*((Estimator!$B$20)*Estimator!$B$17)/30.4375*(((IFERROR(Estimator!$B$9/$A12,0))*30.4375)-Estimator!$B$16)^2/(2*((IFERROR(Estimator!$B$9/$A12,0))*30.4375)))</f>
        <v/>
      </c>
      <c r="G12" s="26">
        <f>IFERROR(((((Estimator!$B$20)*Estimator!$B$14)*(IFERROR(Estimator!$B$9/$A12,0))/2)+IFERROR((IF(((IFERROR(Estimator!$B$9/$A12,0))*30.4375)&lt;=Estimator!$B$16,0,Estimator!$B$9*((Estimator!$B$20)*Estimator!$B$17)/30.4375*(((IFERROR(Estimator!$B$9/$A12,0))*30.4375)-Estimator!$B$16)^2/(2*((IFERROR(Estimator!$B$9/$A12,0))*30.4375))))/Estimator!$B$9,0))/Estimator!$B$11,"")</f>
        <v/>
      </c>
    </row>
    <row r="13">
      <c r="A13" s="11" t="n">
        <v>70</v>
      </c>
      <c r="B13" s="23">
        <f>IFERROR(Estimator!$B$9/$A13,0)</f>
        <v/>
      </c>
      <c r="C13" s="24">
        <f>(IFERROR(Estimator!$B$9/$A13,0))*30.4375</f>
        <v/>
      </c>
      <c r="D13" s="25">
        <f>((Estimator!$B$20)*Estimator!$B$14)*(IFERROR(Estimator!$B$9/$A13,0))/2</f>
        <v/>
      </c>
      <c r="E13" s="26">
        <f>IF(((IFERROR(Estimator!$B$9/$A13,0))*30.4375)&lt;=Estimator!$B$16,0,1-IFERROR(Estimator!$B$16/((IFERROR(Estimator!$B$9/$A13,0))*30.4375),0))</f>
        <v/>
      </c>
      <c r="F13" s="25">
        <f>IF(((IFERROR(Estimator!$B$9/$A13,0))*30.4375)&lt;=Estimator!$B$16,0,Estimator!$B$9*((Estimator!$B$20)*Estimator!$B$17)/30.4375*(((IFERROR(Estimator!$B$9/$A13,0))*30.4375)-Estimator!$B$16)^2/(2*((IFERROR(Estimator!$B$9/$A13,0))*30.4375)))</f>
        <v/>
      </c>
      <c r="G13" s="26">
        <f>IFERROR(((((Estimator!$B$20)*Estimator!$B$14)*(IFERROR(Estimator!$B$9/$A13,0))/2)+IFERROR((IF(((IFERROR(Estimator!$B$9/$A13,0))*30.4375)&lt;=Estimator!$B$16,0,Estimator!$B$9*((Estimator!$B$20)*Estimator!$B$17)/30.4375*(((IFERROR(Estimator!$B$9/$A13,0))*30.4375)-Estimator!$B$16)^2/(2*((IFERROR(Estimator!$B$9/$A13,0))*30.4375))))/Estimator!$B$9,0))/Estimator!$B$11,"")</f>
        <v/>
      </c>
    </row>
    <row r="14">
      <c r="A14" s="11" t="n">
        <v>60</v>
      </c>
      <c r="B14" s="23">
        <f>IFERROR(Estimator!$B$9/$A14,0)</f>
        <v/>
      </c>
      <c r="C14" s="24">
        <f>(IFERROR(Estimator!$B$9/$A14,0))*30.4375</f>
        <v/>
      </c>
      <c r="D14" s="25">
        <f>((Estimator!$B$20)*Estimator!$B$14)*(IFERROR(Estimator!$B$9/$A14,0))/2</f>
        <v/>
      </c>
      <c r="E14" s="26">
        <f>IF(((IFERROR(Estimator!$B$9/$A14,0))*30.4375)&lt;=Estimator!$B$16,0,1-IFERROR(Estimator!$B$16/((IFERROR(Estimator!$B$9/$A14,0))*30.4375),0))</f>
        <v/>
      </c>
      <c r="F14" s="25">
        <f>IF(((IFERROR(Estimator!$B$9/$A14,0))*30.4375)&lt;=Estimator!$B$16,0,Estimator!$B$9*((Estimator!$B$20)*Estimator!$B$17)/30.4375*(((IFERROR(Estimator!$B$9/$A14,0))*30.4375)-Estimator!$B$16)^2/(2*((IFERROR(Estimator!$B$9/$A14,0))*30.4375)))</f>
        <v/>
      </c>
      <c r="G14" s="26">
        <f>IFERROR(((((Estimator!$B$20)*Estimator!$B$14)*(IFERROR(Estimator!$B$9/$A14,0))/2)+IFERROR((IF(((IFERROR(Estimator!$B$9/$A14,0))*30.4375)&lt;=Estimator!$B$16,0,Estimator!$B$9*((Estimator!$B$20)*Estimator!$B$17)/30.4375*(((IFERROR(Estimator!$B$9/$A14,0))*30.4375)-Estimator!$B$16)^2/(2*((IFERROR(Estimator!$B$9/$A14,0))*30.4375))))/Estimator!$B$9,0))/Estimator!$B$11,"")</f>
        <v/>
      </c>
    </row>
    <row r="15">
      <c r="A15" s="11" t="n">
        <v>50</v>
      </c>
      <c r="B15" s="23">
        <f>IFERROR(Estimator!$B$9/$A15,0)</f>
        <v/>
      </c>
      <c r="C15" s="24">
        <f>(IFERROR(Estimator!$B$9/$A15,0))*30.4375</f>
        <v/>
      </c>
      <c r="D15" s="25">
        <f>((Estimator!$B$20)*Estimator!$B$14)*(IFERROR(Estimator!$B$9/$A15,0))/2</f>
        <v/>
      </c>
      <c r="E15" s="26">
        <f>IF(((IFERROR(Estimator!$B$9/$A15,0))*30.4375)&lt;=Estimator!$B$16,0,1-IFERROR(Estimator!$B$16/((IFERROR(Estimator!$B$9/$A15,0))*30.4375),0))</f>
        <v/>
      </c>
      <c r="F15" s="25">
        <f>IF(((IFERROR(Estimator!$B$9/$A15,0))*30.4375)&lt;=Estimator!$B$16,0,Estimator!$B$9*((Estimator!$B$20)*Estimator!$B$17)/30.4375*(((IFERROR(Estimator!$B$9/$A15,0))*30.4375)-Estimator!$B$16)^2/(2*((IFERROR(Estimator!$B$9/$A15,0))*30.4375)))</f>
        <v/>
      </c>
      <c r="G15" s="26">
        <f>IFERROR(((((Estimator!$B$20)*Estimator!$B$14)*(IFERROR(Estimator!$B$9/$A15,0))/2)+IFERROR((IF(((IFERROR(Estimator!$B$9/$A15,0))*30.4375)&lt;=Estimator!$B$16,0,Estimator!$B$9*((Estimator!$B$20)*Estimator!$B$17)/30.4375*(((IFERROR(Estimator!$B$9/$A15,0))*30.4375)-Estimator!$B$16)^2/(2*((IFERROR(Estimator!$B$9/$A15,0))*30.4375))))/Estimator!$B$9,0))/Estimator!$B$11,"")</f>
        <v/>
      </c>
    </row>
    <row r="16">
      <c r="A16" s="11" t="n">
        <v>40</v>
      </c>
      <c r="B16" s="23">
        <f>IFERROR(Estimator!$B$9/$A16,0)</f>
        <v/>
      </c>
      <c r="C16" s="24">
        <f>(IFERROR(Estimator!$B$9/$A16,0))*30.4375</f>
        <v/>
      </c>
      <c r="D16" s="25">
        <f>((Estimator!$B$20)*Estimator!$B$14)*(IFERROR(Estimator!$B$9/$A16,0))/2</f>
        <v/>
      </c>
      <c r="E16" s="26">
        <f>IF(((IFERROR(Estimator!$B$9/$A16,0))*30.4375)&lt;=Estimator!$B$16,0,1-IFERROR(Estimator!$B$16/((IFERROR(Estimator!$B$9/$A16,0))*30.4375),0))</f>
        <v/>
      </c>
      <c r="F16" s="25">
        <f>IF(((IFERROR(Estimator!$B$9/$A16,0))*30.4375)&lt;=Estimator!$B$16,0,Estimator!$B$9*((Estimator!$B$20)*Estimator!$B$17)/30.4375*(((IFERROR(Estimator!$B$9/$A16,0))*30.4375)-Estimator!$B$16)^2/(2*((IFERROR(Estimator!$B$9/$A16,0))*30.4375)))</f>
        <v/>
      </c>
      <c r="G16" s="26">
        <f>IFERROR(((((Estimator!$B$20)*Estimator!$B$14)*(IFERROR(Estimator!$B$9/$A16,0))/2)+IFERROR((IF(((IFERROR(Estimator!$B$9/$A16,0))*30.4375)&lt;=Estimator!$B$16,0,Estimator!$B$9*((Estimator!$B$20)*Estimator!$B$17)/30.4375*(((IFERROR(Estimator!$B$9/$A16,0))*30.4375)-Estimator!$B$16)^2/(2*((IFERROR(Estimator!$B$9/$A16,0))*30.4375))))/Estimator!$B$9,0))/Estimator!$B$11,"")</f>
        <v/>
      </c>
    </row>
    <row r="17">
      <c r="A17" s="11" t="n">
        <v>30</v>
      </c>
      <c r="B17" s="23">
        <f>IFERROR(Estimator!$B$9/$A17,0)</f>
        <v/>
      </c>
      <c r="C17" s="24">
        <f>(IFERROR(Estimator!$B$9/$A17,0))*30.4375</f>
        <v/>
      </c>
      <c r="D17" s="25">
        <f>((Estimator!$B$20)*Estimator!$B$14)*(IFERROR(Estimator!$B$9/$A17,0))/2</f>
        <v/>
      </c>
      <c r="E17" s="26">
        <f>IF(((IFERROR(Estimator!$B$9/$A17,0))*30.4375)&lt;=Estimator!$B$16,0,1-IFERROR(Estimator!$B$16/((IFERROR(Estimator!$B$9/$A17,0))*30.4375),0))</f>
        <v/>
      </c>
      <c r="F17" s="25">
        <f>IF(((IFERROR(Estimator!$B$9/$A17,0))*30.4375)&lt;=Estimator!$B$16,0,Estimator!$B$9*((Estimator!$B$20)*Estimator!$B$17)/30.4375*(((IFERROR(Estimator!$B$9/$A17,0))*30.4375)-Estimator!$B$16)^2/(2*((IFERROR(Estimator!$B$9/$A17,0))*30.4375)))</f>
        <v/>
      </c>
      <c r="G17" s="26">
        <f>IFERROR(((((Estimator!$B$20)*Estimator!$B$14)*(IFERROR(Estimator!$B$9/$A17,0))/2)+IFERROR((IF(((IFERROR(Estimator!$B$9/$A17,0))*30.4375)&lt;=Estimator!$B$16,0,Estimator!$B$9*((Estimator!$B$20)*Estimator!$B$17)/30.4375*(((IFERROR(Estimator!$B$9/$A17,0))*30.4375)-Estimator!$B$16)^2/(2*((IFERROR(Estimator!$B$9/$A17,0))*30.4375))))/Estimator!$B$9,0))/Estimator!$B$11,"")</f>
        <v/>
      </c>
    </row>
    <row r="18">
      <c r="A18" s="11" t="n">
        <v>25</v>
      </c>
      <c r="B18" s="23">
        <f>IFERROR(Estimator!$B$9/$A18,0)</f>
        <v/>
      </c>
      <c r="C18" s="24">
        <f>(IFERROR(Estimator!$B$9/$A18,0))*30.4375</f>
        <v/>
      </c>
      <c r="D18" s="25">
        <f>((Estimator!$B$20)*Estimator!$B$14)*(IFERROR(Estimator!$B$9/$A18,0))/2</f>
        <v/>
      </c>
      <c r="E18" s="26">
        <f>IF(((IFERROR(Estimator!$B$9/$A18,0))*30.4375)&lt;=Estimator!$B$16,0,1-IFERROR(Estimator!$B$16/((IFERROR(Estimator!$B$9/$A18,0))*30.4375),0))</f>
        <v/>
      </c>
      <c r="F18" s="25">
        <f>IF(((IFERROR(Estimator!$B$9/$A18,0))*30.4375)&lt;=Estimator!$B$16,0,Estimator!$B$9*((Estimator!$B$20)*Estimator!$B$17)/30.4375*(((IFERROR(Estimator!$B$9/$A18,0))*30.4375)-Estimator!$B$16)^2/(2*((IFERROR(Estimator!$B$9/$A18,0))*30.4375)))</f>
        <v/>
      </c>
      <c r="G18" s="26">
        <f>IFERROR(((((Estimator!$B$20)*Estimator!$B$14)*(IFERROR(Estimator!$B$9/$A18,0))/2)+IFERROR((IF(((IFERROR(Estimator!$B$9/$A18,0))*30.4375)&lt;=Estimator!$B$16,0,Estimator!$B$9*((Estimator!$B$20)*Estimator!$B$17)/30.4375*(((IFERROR(Estimator!$B$9/$A18,0))*30.4375)-Estimator!$B$16)^2/(2*((IFERROR(Estimator!$B$9/$A18,0))*30.4375))))/Estimator!$B$9,0))/Estimator!$B$11,"")</f>
        <v/>
      </c>
    </row>
    <row r="20">
      <c r="A20" s="21" t="inlineStr">
        <is>
          <t>Read down the aging column. It is zero, zero, zero and then suddenly it is not, which is why a product that was fine last quarter can be expensive this one without anybody changing anything.</t>
        </is>
      </c>
    </row>
  </sheetData>
  <mergeCells count="2">
    <mergeCell ref="A20:G20"/>
    <mergeCell ref="A3:G3"/>
  </mergeCells>
  <conditionalFormatting sqref="E7:E18">
    <cfRule type="cellIs" priority="1" operator="greaterThan" dxfId="0">
      <formula>0</formula>
    </cfRule>
    <cfRule type="cellIs" priority="3" operator="equal" dxfId="1">
      <formula>0</formula>
    </cfRule>
  </conditionalFormatting>
  <conditionalFormatting sqref="G7:G18">
    <cfRule type="cellIs" priority="2" operator="greaterThan" dxfId="0">
      <formula>0.1</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2026-08-09T08:12:32Z</dcterms:created>
  <dcterms:modified xmlns:dcterms="http://purl.org/dc/terms/" xmlns:xsi="http://www.w3.org/2001/XMLSchema-instance" xsi:type="dcterms:W3CDTF">2026-08-09T08:12:32Z</dcterms:modified>
</cp:coreProperties>
</file>