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One product" sheetId="2" state="visible" r:id="rId2"/>
    <sheet xmlns:r="http://schemas.openxmlformats.org/officeDocument/2006/relationships" name="Your range" sheetId="3" state="visible" r:id="rId3"/>
    <sheet xmlns:r="http://schemas.openxmlformats.org/officeDocument/2006/relationships" name="Ranked" sheetId="4" state="visible" r:id="rId4"/>
  </sheets>
  <definedNames/>
  <calcPr calcId="124519" fullCalcOnLoad="1"/>
</workbook>
</file>

<file path=xl/styles.xml><?xml version="1.0" encoding="utf-8"?>
<styleSheet xmlns="http://schemas.openxmlformats.org/spreadsheetml/2006/main">
  <numFmts count="3">
    <numFmt numFmtId="164" formatCode="£#,##0.00"/>
    <numFmt numFmtId="165" formatCode="0.0%"/>
    <numFmt numFmtId="166" formatCode="#,##0.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b val="1"/>
      <color rgb="001F2A37"/>
      <sz val="20"/>
    </font>
    <font>
      <name val="Calibri"/>
      <i val="1"/>
      <color rgb="006B7280"/>
      <sz val="9"/>
    </font>
  </fonts>
  <fills count="5">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28">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pivotButton="0" quotePrefix="0" xfId="0"/>
    <xf numFmtId="0" fontId="0" fillId="2" borderId="0" pivotButton="0" quotePrefix="0" xfId="0"/>
    <xf numFmtId="0" fontId="7" fillId="0" borderId="0" pivotButton="0" quotePrefix="0" xfId="0"/>
    <xf numFmtId="164" fontId="8" fillId="3" borderId="1" pivotButton="0" quotePrefix="0" xfId="0"/>
    <xf numFmtId="0" fontId="3" fillId="0" borderId="0" applyAlignment="1" pivotButton="0" quotePrefix="0" xfId="0">
      <alignment vertical="center" wrapText="1"/>
    </xf>
    <xf numFmtId="165" fontId="8" fillId="3" borderId="1" pivotButton="0" quotePrefix="0" xfId="0"/>
    <xf numFmtId="3" fontId="8" fillId="3" borderId="1" pivotButton="0" quotePrefix="0" xfId="0"/>
    <xf numFmtId="164" fontId="8" fillId="4" borderId="1" pivotButton="0" quotePrefix="0" xfId="0"/>
    <xf numFmtId="0" fontId="8" fillId="0" borderId="0" pivotButton="0" quotePrefix="0" xfId="0"/>
    <xf numFmtId="164" fontId="9" fillId="4" borderId="1" pivotButton="0" quotePrefix="0" xfId="0"/>
    <xf numFmtId="166" fontId="8" fillId="4" borderId="1" pivotButton="0" quotePrefix="0" xfId="0"/>
    <xf numFmtId="0" fontId="10" fillId="0" borderId="0" pivotButton="0" quotePrefix="0" xfId="0"/>
    <xf numFmtId="0" fontId="6" fillId="2" borderId="0" applyAlignment="1" pivotButton="0" quotePrefix="0" xfId="0">
      <alignment vertical="center" wrapText="1"/>
    </xf>
    <xf numFmtId="0" fontId="7" fillId="3" borderId="1" pivotButton="0" quotePrefix="0" xfId="0"/>
    <xf numFmtId="164" fontId="7" fillId="3" borderId="1" pivotButton="0" quotePrefix="0" xfId="0"/>
    <xf numFmtId="165" fontId="7" fillId="3" borderId="1" pivotButton="0" quotePrefix="0" xfId="0"/>
    <xf numFmtId="3" fontId="7" fillId="3" borderId="1" pivotButton="0" quotePrefix="0" xfId="0"/>
    <xf numFmtId="164" fontId="7" fillId="4" borderId="1" pivotButton="0" quotePrefix="0" xfId="0"/>
    <xf numFmtId="166" fontId="7" fillId="4" borderId="1" pivotButton="0" quotePrefix="0" xfId="0"/>
    <xf numFmtId="0" fontId="7" fillId="4" borderId="1" pivotButton="0" quotePrefix="0" xfId="0"/>
    <xf numFmtId="3" fontId="8" fillId="4" borderId="1" pivotButton="0" quotePrefix="0" xfId="0"/>
    <xf numFmtId="0" fontId="8" fillId="4" borderId="1" pivotButton="0" quotePrefix="0" xfId="0"/>
  </cellXfs>
  <cellStyles count="1">
    <cellStyle name="Normal" xfId="0" builtinId="0" hidden="0"/>
  </cellStyles>
  <dxfs count="2">
    <dxf>
      <fill>
        <patternFill patternType="solid">
          <fgColor rgb="00FAF0E2"/>
        </patternFill>
      </fill>
    </dxf>
    <dxf>
      <fill>
        <patternFill patternType="solid">
          <fgColor rgb="00FAE9EB"/>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26"/>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Handmade Product Costing Calculator</t>
        </is>
      </c>
    </row>
    <row r="3">
      <c r="A3" s="3" t="inlineStr">
        <is>
          <t>What your hour is actually being paid, once Etsy, materials, waste and overheads have come out.</t>
        </is>
      </c>
    </row>
    <row r="5">
      <c r="B5" s="4" t="inlineStr">
        <is>
          <t>Multipliers cannot see your time</t>
        </is>
      </c>
    </row>
    <row r="6" ht="45" customHeight="1">
      <c r="B6" s="5" t="inlineStr">
        <is>
          <t>Most handmade pricing advice is a multiplier on materials. Multiply by three and a mug using £4.80 of clay prices at £14.40. A silver ring using £4.80 of metal that takes four hours prices at £14.40 as well. One pays a reasonable wage and the other pays about £2 an hour.</t>
        </is>
      </c>
    </row>
    <row r="8" ht="45" customHeight="1">
      <c r="B8" s="5" t="inlineStr">
        <is>
          <t>The multiplier is blind to the input that varies most between handmade items, which is how long they take. That is why makers who price this way come to love their cheap fast products and quietly resent the slow expensive ones.</t>
        </is>
      </c>
    </row>
    <row r="10">
      <c r="B10" s="4" t="inlineStr">
        <is>
          <t>So this runs the other way round</t>
        </is>
      </c>
    </row>
    <row r="11" ht="45" customHeight="1">
      <c r="B11" s="5" t="inlineStr">
        <is>
          <t>Put in what you charge and what it takes to make, and the sheet works out what your hour earns after everything else. Then it inverts that: name an hourly rate and it gives you the price that pays it. Both figures are exact rather than rules of thumb.</t>
        </is>
      </c>
    </row>
    <row r="13">
      <c r="B13" s="4" t="inlineStr">
        <is>
          <t>The four things that get left out</t>
        </is>
      </c>
    </row>
    <row r="14" ht="30" customHeight="1">
      <c r="B14" s="5" t="inlineStr">
        <is>
          <t>1.  Waste. If one piece in eight comes out of the kiln wrong, the seven that survive have to carry the eighth. A costing without waste is short by an eighth.</t>
        </is>
      </c>
    </row>
    <row r="16" ht="30" customHeight="1">
      <c r="B16" s="5" t="inlineStr">
        <is>
          <t>2.  Setting up and cleaning down. Time the whole job, not the part where you are making the thing.</t>
        </is>
      </c>
    </row>
    <row r="18" ht="30" customHeight="1">
      <c r="B18" s="5" t="inlineStr">
        <is>
          <t>3.  Overheads. Studio, power, tools, insurance, software. Dividing them by the items you make in a month is rough and far better than the usual alternative, which is leaving them out.</t>
        </is>
      </c>
    </row>
    <row r="20" ht="30" customHeight="1">
      <c r="B20" s="5" t="inlineStr">
        <is>
          <t>4.  Your own labour. It is the only cost on the list you can choose not to pay, which is exactly why it is the one that disappears.</t>
        </is>
      </c>
    </row>
    <row r="22">
      <c r="B22" s="4" t="inlineStr">
        <is>
          <t>What the ranking usually shows</t>
        </is>
      </c>
    </row>
    <row r="23" ht="45" customHeight="1">
      <c r="B23" s="5" t="inlineStr">
        <is>
          <t>The Ranked sheet orders your products by what your hour earns on each, and it is rarely the order you would guess. The dearest item is often the worst paid, because the things that justify a high price are usually the things that take a long time.</t>
        </is>
      </c>
    </row>
    <row r="25">
      <c r="B25" s="4" t="inlineStr">
        <is>
          <t>General information</t>
        </is>
      </c>
    </row>
    <row r="26" ht="30" customHeight="1">
      <c r="B26" s="5" t="inlineStr">
        <is>
          <t>Rates are those applying in 2026/27 for the UK.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6"/>
  <sheetViews>
    <sheetView showGridLines="0" workbookViewId="0">
      <selection activeCell="A1" sqref="A1"/>
    </sheetView>
  </sheetViews>
  <sheetFormatPr baseColWidth="8" defaultRowHeight="15"/>
  <cols>
    <col width="40" customWidth="1" min="1" max="1"/>
    <col width="14" customWidth="1" min="2" max="2"/>
    <col width="58" customWidth="1" min="3" max="3"/>
  </cols>
  <sheetData>
    <row r="1">
      <c r="A1" s="1" t="inlineStr">
        <is>
          <t>ZAZEN TAX</t>
        </is>
      </c>
    </row>
    <row r="2">
      <c r="A2" s="2" t="inlineStr">
        <is>
          <t>One product, costed properly</t>
        </is>
      </c>
    </row>
    <row r="5" ht="19" customHeight="1">
      <c r="A5" s="6" t="inlineStr">
        <is>
          <t xml:space="preserve">  What it takes to make</t>
        </is>
      </c>
      <c r="B5" s="7" t="n"/>
      <c r="C5" s="7" t="n"/>
    </row>
    <row r="6">
      <c r="A6" s="8" t="inlineStr">
        <is>
          <t>Materials</t>
        </is>
      </c>
      <c r="B6" s="9" t="n">
        <v>4.8</v>
      </c>
      <c r="C6" s="10" t="inlineStr">
        <is>
          <t>What goes into one finished item.</t>
        </is>
      </c>
    </row>
    <row r="7">
      <c r="A7" s="8" t="inlineStr">
        <is>
          <t>Waste and seconds</t>
        </is>
      </c>
      <c r="B7" s="11" t="n">
        <v>0.12</v>
      </c>
      <c r="C7" s="10" t="inlineStr">
        <is>
          <t>Offcuts, failed firings, the ones that come out wrong.</t>
        </is>
      </c>
    </row>
    <row r="8">
      <c r="A8" s="8" t="inlineStr">
        <is>
          <t>Time to make, minutes</t>
        </is>
      </c>
      <c r="B8" s="12" t="n">
        <v>35</v>
      </c>
      <c r="C8" s="10" t="inlineStr">
        <is>
          <t>Including setting up, cleaning down and packing.</t>
        </is>
      </c>
    </row>
    <row r="9">
      <c r="A9" s="8" t="inlineStr">
        <is>
          <t>Overheads per item</t>
        </is>
      </c>
      <c r="B9" s="9" t="n">
        <v>1.4</v>
      </c>
      <c r="C9" s="10" t="inlineStr">
        <is>
          <t>Studio, power, tools, insurance and software, divided by what you make in a month.</t>
        </is>
      </c>
    </row>
    <row r="10">
      <c r="A10" s="8" t="inlineStr">
        <is>
          <t>Packaging</t>
        </is>
      </c>
      <c r="B10" s="9" t="n">
        <v>0.55</v>
      </c>
      <c r="C10" s="10" t="inlineStr"/>
    </row>
    <row r="11">
      <c r="A11" s="8" t="inlineStr">
        <is>
          <t>Hourly rate you want</t>
        </is>
      </c>
      <c r="B11" s="9" t="n">
        <v>15</v>
      </c>
      <c r="C11" s="10" t="inlineStr">
        <is>
          <t>What you think your time is worth.</t>
        </is>
      </c>
    </row>
    <row r="12">
      <c r="A12" s="8" t="inlineStr">
        <is>
          <t>National Living Wage, for reference</t>
        </is>
      </c>
      <c r="B12" s="9" t="n">
        <v>12.71</v>
      </c>
      <c r="C12" s="10" t="inlineStr">
        <is>
          <t>The April 2026 rate for 21 and over. You are not an employee so it does not apply to you, which is why it is worth noticing when you are under it.</t>
        </is>
      </c>
    </row>
    <row r="14" ht="19" customHeight="1">
      <c r="A14" s="6" t="inlineStr">
        <is>
          <t xml:space="preserve">  What you sell it for</t>
        </is>
      </c>
      <c r="B14" s="7" t="n"/>
      <c r="C14" s="7" t="n"/>
    </row>
    <row r="15">
      <c r="A15" s="8" t="inlineStr">
        <is>
          <t>Item price</t>
        </is>
      </c>
      <c r="B15" s="9" t="n">
        <v>28</v>
      </c>
      <c r="C15" s="10" t="inlineStr"/>
    </row>
    <row r="16">
      <c r="A16" s="8" t="inlineStr">
        <is>
          <t>Delivery charged</t>
        </is>
      </c>
      <c r="B16" s="9" t="n">
        <v>3.95</v>
      </c>
      <c r="C16" s="10" t="inlineStr"/>
    </row>
    <row r="17">
      <c r="A17" s="8" t="inlineStr">
        <is>
          <t>Postage you pay</t>
        </is>
      </c>
      <c r="B17" s="9" t="n">
        <v>3.2</v>
      </c>
      <c r="C17" s="10" t="inlineStr"/>
    </row>
    <row r="19" ht="19" customHeight="1">
      <c r="A19" s="6" t="inlineStr">
        <is>
          <t xml:space="preserve">  What Etsy charges</t>
        </is>
      </c>
      <c r="B19" s="7" t="n"/>
      <c r="C19" s="7" t="n"/>
    </row>
    <row r="20">
      <c r="A20" s="8" t="inlineStr">
        <is>
          <t>Your VAT rate</t>
        </is>
      </c>
      <c r="B20" s="11" t="n">
        <v>0.2</v>
      </c>
      <c r="C20" s="10" t="inlineStr">
        <is>
          <t>0% if not registered, and Etsy adds 20% to its fees.</t>
        </is>
      </c>
    </row>
    <row r="21">
      <c r="A21" s="8" t="inlineStr">
        <is>
          <t>Listing fee</t>
        </is>
      </c>
      <c r="B21" s="9" t="n">
        <v>0.2</v>
      </c>
      <c r="C21" s="10" t="inlineStr"/>
    </row>
    <row r="22">
      <c r="A22" s="8" t="inlineStr">
        <is>
          <t>Transaction fee</t>
        </is>
      </c>
      <c r="B22" s="11" t="n">
        <v>0.065</v>
      </c>
      <c r="C22" s="10" t="inlineStr"/>
    </row>
    <row r="23">
      <c r="A23" s="8" t="inlineStr">
        <is>
          <t>Processing, percentage</t>
        </is>
      </c>
      <c r="B23" s="11" t="n">
        <v>0.04</v>
      </c>
      <c r="C23" s="10" t="inlineStr"/>
    </row>
    <row r="24">
      <c r="A24" s="8" t="inlineStr">
        <is>
          <t>Processing, fixed</t>
        </is>
      </c>
      <c r="B24" s="9" t="n">
        <v>0.2</v>
      </c>
      <c r="C24" s="10" t="inlineStr"/>
    </row>
    <row r="25">
      <c r="A25" s="8" t="inlineStr">
        <is>
          <t>Regulatory operating fee</t>
        </is>
      </c>
      <c r="B25" s="11" t="n">
        <v>0.0048</v>
      </c>
      <c r="C25" s="10" t="inlineStr"/>
    </row>
    <row r="27" ht="19" customHeight="1">
      <c r="A27" s="6" t="inlineStr">
        <is>
          <t xml:space="preserve">  Where the price goes</t>
        </is>
      </c>
      <c r="B27" s="7" t="n"/>
      <c r="C27" s="7" t="n"/>
    </row>
    <row r="28">
      <c r="A28" s="8" t="inlineStr">
        <is>
          <t>The buyer pays</t>
        </is>
      </c>
      <c r="B28" s="13">
        <f>($B$15+$B$16)</f>
        <v/>
      </c>
    </row>
    <row r="29">
      <c r="A29" s="8" t="inlineStr">
        <is>
          <t>Your revenue</t>
        </is>
      </c>
      <c r="B29" s="13">
        <f>IF($B$20&gt;0,IFERROR(($B$15+$B$16)/(1+$B$20),0),($B$15+$B$16))</f>
        <v/>
      </c>
    </row>
    <row r="30">
      <c r="A30" s="8" t="inlineStr">
        <is>
          <t>Materials, with waste</t>
        </is>
      </c>
      <c r="B30" s="13">
        <f>$B$6*(1+$B$7)</f>
        <v/>
      </c>
      <c r="C30" s="10" t="inlineStr">
        <is>
          <t>The waste is real whether or not you cost it.</t>
        </is>
      </c>
    </row>
    <row r="31">
      <c r="A31" s="8" t="inlineStr">
        <is>
          <t>Etsy fees</t>
        </is>
      </c>
      <c r="B31" s="13">
        <f>($B$21+($B$15+$B$16)*$B$22+($B$15+$B$16)*$B$23+$B$24+($B$15+$B$16)*$B$25)*(IF($B$20&gt;0,1,1+0.2))</f>
        <v/>
      </c>
    </row>
    <row r="32">
      <c r="A32" s="8" t="inlineStr">
        <is>
          <t>Postage and packaging</t>
        </is>
      </c>
      <c r="B32" s="13">
        <f>$B$17+(IF($B$20&gt;0,IFERROR($B$10/(1+$B$20),0),$B$10))</f>
        <v/>
      </c>
    </row>
    <row r="33">
      <c r="A33" s="8" t="inlineStr">
        <is>
          <t>Overheads</t>
        </is>
      </c>
      <c r="B33" s="13">
        <f>$B$9</f>
        <v/>
      </c>
    </row>
    <row r="34">
      <c r="A34" s="8" t="inlineStr">
        <is>
          <t>Left to pay you</t>
        </is>
      </c>
      <c r="B34" s="13">
        <f>(IF($B$20&gt;0,IFERROR(($B$15+$B$16)/(1+$B$20),0),($B$15+$B$16)))-(($B$21+($B$15+$B$16)*$B$22+($B$15+$B$16)*$B$23+$B$24+($B$15+$B$16)*$B$25)*(IF($B$20&gt;0,1,1+0.2)))-($B$6*(1+$B$7))-$B$17-(IF($B$20&gt;0,IFERROR($B$10/(1+$B$20),0),$B$10))-$B$9</f>
        <v/>
      </c>
      <c r="C34" s="10" t="inlineStr">
        <is>
          <t>Everything your own time has to come out of.</t>
        </is>
      </c>
    </row>
    <row r="36" ht="19" customHeight="1">
      <c r="A36" s="6" t="inlineStr">
        <is>
          <t xml:space="preserve">  What your hour earns</t>
        </is>
      </c>
      <c r="B36" s="7" t="n"/>
      <c r="C36" s="7" t="n"/>
    </row>
    <row r="37">
      <c r="A37" s="14" t="inlineStr">
        <is>
          <t>Your hourly rate on this item</t>
        </is>
      </c>
      <c r="B37" s="15">
        <f>IFERROR(((IF($B$20&gt;0,IFERROR(($B$15+$B$16)/(1+$B$20),0),($B$15+$B$16)))-(($B$21+($B$15+$B$16)*$B$22+($B$15+$B$16)*$B$23+$B$24+($B$15+$B$16)*$B$25)*(IF($B$20&gt;0,1,1+0.2)))-($B$6*(1+$B$7))-$B$17-(IF($B$20&gt;0,IFERROR($B$10/(1+$B$20),0),$B$10))-$B$9)/(IFERROR($B$8/60,0)),"")</f>
        <v/>
      </c>
    </row>
    <row r="38">
      <c r="A38" s="8" t="inlineStr">
        <is>
          <t>Time to make</t>
        </is>
      </c>
      <c r="B38" s="16">
        <f>IFERROR($B$8/60,0)</f>
        <v/>
      </c>
      <c r="C38" s="10" t="inlineStr">
        <is>
          <t>hours</t>
        </is>
      </c>
    </row>
    <row r="39">
      <c r="A39" s="8" t="inlineStr">
        <is>
          <t>Against the rate you wanted</t>
        </is>
      </c>
      <c r="B39" s="13">
        <f>IFERROR((IFERROR(((IF($B$20&gt;0,IFERROR(($B$15+$B$16)/(1+$B$20),0),($B$15+$B$16)))-(($B$21+($B$15+$B$16)*$B$22+($B$15+$B$16)*$B$23+$B$24+($B$15+$B$16)*$B$25)*(IF($B$20&gt;0,1,1+0.2)))-($B$6*(1+$B$7))-$B$17-(IF($B$20&gt;0,IFERROR($B$10/(1+$B$20),0),$B$10))-$B$9)/(IFERROR($B$8/60,0)),""))-$B$11,"")</f>
        <v/>
      </c>
      <c r="C39" s="10" t="inlineStr">
        <is>
          <t>Negative means the item is underpriced for the work in it.</t>
        </is>
      </c>
    </row>
    <row r="41" ht="19" customHeight="1">
      <c r="A41" s="6" t="inlineStr">
        <is>
          <t xml:space="preserve">  What to charge instead</t>
        </is>
      </c>
      <c r="B41" s="7" t="n"/>
      <c r="C41" s="7" t="n"/>
    </row>
    <row r="42">
      <c r="A42" s="14" t="inlineStr">
        <is>
          <t>Price that pays your target rate</t>
        </is>
      </c>
      <c r="B42" s="15">
        <f>IF((IF($B$20&gt;0,IFERROR(1/(1+$B$20),0),1)-($B$22+$B$23+$B$25)*(IF($B$20&gt;0,1,1+0.2)))&lt;=0,"no price works",IFERROR(((($B$21+$B$24)*(IF($B$20&gt;0,1,1+0.2))+($B$6*(1+$B$7))+$B$17+(IF($B$20&gt;0,IFERROR($B$10/(1+$B$20),0),$B$10))+$B$9)+$B$11*(IFERROR($B$8/60,0)))/(IF($B$20&gt;0,IFERROR(1/(1+$B$20),0),1)-($B$22+$B$23+$B$25)*(IF($B$20&gt;0,1,1+0.2)))-$B$16,""))</f>
        <v/>
      </c>
    </row>
    <row r="43">
      <c r="A43" s="8" t="inlineStr">
        <is>
          <t xml:space="preserve">  more than you charge now</t>
        </is>
      </c>
      <c r="B43" s="13">
        <f>IF((IF($B$20&gt;0,IFERROR(1/(1+$B$20),0),1)-($B$22+$B$23+$B$25)*(IF($B$20&gt;0,1,1+0.2)))&lt;=0,"",IFERROR(((($B$21+$B$24)*(IF($B$20&gt;0,1,1+0.2))+($B$6*(1+$B$7))+$B$17+(IF($B$20&gt;0,IFERROR($B$10/(1+$B$20),0),$B$10))+$B$9)+$B$11*(IFERROR($B$8/60,0)))/(IF($B$20&gt;0,IFERROR(1/(1+$B$20),0),1)-($B$22+$B$23+$B$25)*(IF($B$20&gt;0,1,1+0.2)))-$B$16-$B$15,""))</f>
        <v/>
      </c>
    </row>
    <row r="44">
      <c r="A44" s="8" t="inlineStr">
        <is>
          <t>Price that pays you nothing at all</t>
        </is>
      </c>
      <c r="B44" s="13">
        <f>IF((IF($B$20&gt;0,IFERROR(1/(1+$B$20),0),1)-($B$22+$B$23+$B$25)*(IF($B$20&gt;0,1,1+0.2)))&lt;=0,"no price works",IFERROR((($B$21+$B$24)*(IF($B$20&gt;0,1,1+0.2))+($B$6*(1+$B$7))+$B$17+(IF($B$20&gt;0,IFERROR($B$10/(1+$B$20),0),$B$10))+$B$9)/(IF($B$20&gt;0,IFERROR(1/(1+$B$20),0),1)-($B$22+$B$23+$B$25)*(IF($B$20&gt;0,1,1+0.2)))-$B$16,""))</f>
        <v/>
      </c>
      <c r="C44" s="10" t="inlineStr">
        <is>
          <t>Covers the materials, the fees and the overheads, and pays your labour nothing.</t>
        </is>
      </c>
    </row>
    <row r="46">
      <c r="A46" s="17" t="inlineStr">
        <is>
          <t>Your labour is the only cost here you can choose not to pay. Everything else gets invoiced to you, which is why everything else gets counted.</t>
        </is>
      </c>
    </row>
  </sheetData>
  <conditionalFormatting sqref="B37">
    <cfRule type="cellIs" priority="1" operator="lessThan" dxfId="0">
      <formula>$B$11</formula>
    </cfRule>
    <cfRule type="cellIs" priority="2" operator="lessThan" dxfId="1">
      <formula>0</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19"/>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22" customWidth="1" min="1" max="1"/>
    <col width="10" customWidth="1" min="2" max="2"/>
    <col width="10" customWidth="1" min="3" max="3"/>
    <col width="11" customWidth="1" min="4" max="4"/>
    <col width="9" customWidth="1" min="5" max="5"/>
    <col width="9" customWidth="1" min="6" max="6"/>
    <col width="10" customWidth="1" min="7" max="7"/>
    <col width="10" customWidth="1" min="8" max="8"/>
    <col width="11" customWidth="1" min="9" max="9"/>
    <col width="13" customWidth="1" min="10" max="10"/>
    <col width="8" customWidth="1" min="11" max="11"/>
    <col width="13" customWidth="1" min="12" max="12"/>
    <col width="15" customWidth="1" min="13" max="13"/>
    <col width="12" customWidth="1" min="14" max="14"/>
    <col width="13" customWidth="1" min="15" max="15"/>
    <col hidden="1" width="13" customWidth="1" min="16" max="16"/>
  </cols>
  <sheetData>
    <row r="1">
      <c r="A1" s="1" t="inlineStr">
        <is>
          <t>ZAZEN TAX</t>
        </is>
      </c>
    </row>
    <row r="2">
      <c r="A2" s="2" t="inlineStr">
        <is>
          <t>Twelve products, costed the same way</t>
        </is>
      </c>
    </row>
    <row r="5">
      <c r="A5" s="3" t="inlineStr">
        <is>
          <t>Yellow is yours. Etsy's rates and your target hourly rate come from the One product sheet.</t>
        </is>
      </c>
    </row>
    <row r="6" ht="28" customHeight="1">
      <c r="A6" s="18" t="inlineStr">
        <is>
          <t>Product</t>
        </is>
      </c>
      <c r="B6" s="18" t="inlineStr">
        <is>
          <t>Price</t>
        </is>
      </c>
      <c r="C6" s="18" t="inlineStr">
        <is>
          <t>Delivery</t>
        </is>
      </c>
      <c r="D6" s="18" t="inlineStr">
        <is>
          <t>Materials</t>
        </is>
      </c>
      <c r="E6" s="18" t="inlineStr">
        <is>
          <t>Waste</t>
        </is>
      </c>
      <c r="F6" s="18" t="inlineStr">
        <is>
          <t>Minutes</t>
        </is>
      </c>
      <c r="G6" s="18" t="inlineStr">
        <is>
          <t>Overhead</t>
        </is>
      </c>
      <c r="H6" s="18" t="inlineStr">
        <is>
          <t>Packaging</t>
        </is>
      </c>
      <c r="I6" s="18" t="inlineStr">
        <is>
          <t>Postage paid</t>
        </is>
      </c>
      <c r="J6" s="18" t="inlineStr">
        <is>
          <t>Left to pay you</t>
        </is>
      </c>
      <c r="K6" s="18" t="inlineStr">
        <is>
          <t>Hours</t>
        </is>
      </c>
      <c r="L6" s="18" t="inlineStr">
        <is>
          <t>Your hourly rate</t>
        </is>
      </c>
      <c r="M6" s="18" t="inlineStr">
        <is>
          <t>Price for target rate</t>
        </is>
      </c>
      <c r="N6" s="18" t="inlineStr">
        <is>
          <t>Pays your target</t>
        </is>
      </c>
      <c r="O6" s="18" t="inlineStr">
        <is>
          <t>Beats living wage</t>
        </is>
      </c>
    </row>
    <row r="8">
      <c r="A8" s="19" t="inlineStr">
        <is>
          <t>Hand-thrown mug</t>
        </is>
      </c>
      <c r="B8" s="20" t="n">
        <v>28</v>
      </c>
      <c r="C8" s="20" t="n">
        <v>3.95</v>
      </c>
      <c r="D8" s="20" t="n">
        <v>4.8</v>
      </c>
      <c r="E8" s="21" t="n">
        <v>0.12</v>
      </c>
      <c r="F8" s="22" t="n">
        <v>35</v>
      </c>
      <c r="G8" s="20" t="n">
        <v>1.4</v>
      </c>
      <c r="H8" s="20" t="n">
        <v>0.55</v>
      </c>
      <c r="I8" s="20" t="n">
        <v>3.2</v>
      </c>
      <c r="J8" s="23">
        <f>IF($B8="","",(IF('One product'!$B$20&gt;0,IFERROR(($B8+$C8)/(1+'One product'!$B$20),0),($B8+$C8)))-(('One product'!$B$21+($B8+$C8)*'One product'!$B$22+($B8+$C8)*'One product'!$B$23+'One product'!$B$24+($B8+$C8)*'One product'!$B$25)*(IF('One product'!$B$20&gt;0,1,1+0.2)))-($D8*(1+$E8))-$I8-(IF('One product'!$B$20&gt;0,IFERROR($H8/(1+'One product'!$B$20),0),$H8))-$G8)</f>
        <v/>
      </c>
      <c r="K8" s="24">
        <f>IF($B8="","",IFERROR($F8/60,0))</f>
        <v/>
      </c>
      <c r="L8" s="23">
        <f>IF($B8="","",IFERROR(((IF('One product'!$B$20&gt;0,IFERROR(($B8+$C8)/(1+'One product'!$B$20),0),($B8+$C8)))-(('One product'!$B$21+($B8+$C8)*'One product'!$B$22+($B8+$C8)*'One product'!$B$23+'One product'!$B$24+($B8+$C8)*'One product'!$B$25)*(IF('One product'!$B$20&gt;0,1,1+0.2)))-($D8*(1+$E8))-$I8-(IF('One product'!$B$20&gt;0,IFERROR($H8/(1+'One product'!$B$20),0),$H8))-$G8)/(IFERROR($F8/60,0)),""))</f>
        <v/>
      </c>
      <c r="M8" s="23">
        <f>IF($B8="","",IF((IF('One product'!$B$20&gt;0,IFERROR(1/(1+'One product'!$B$20),0),1)-('One product'!$B$22+'One product'!$B$23+'One product'!$B$25)*(IF('One product'!$B$20&gt;0,1,1+0.2)))&lt;=0,"none",IFERROR(((('One product'!$B$21+'One product'!$B$24)*(IF('One product'!$B$20&gt;0,1,1+0.2))+($D8*(1+$E8))+$I8+(IF('One product'!$B$20&gt;0,IFERROR($H8/(1+'One product'!$B$20),0),$H8))+$G8)+'One product'!$B$11*(IFERROR($F8/60,0)))/(IF('One product'!$B$20&gt;0,IFERROR(1/(1+'One product'!$B$20),0),1)-('One product'!$B$22+'One product'!$B$23+'One product'!$B$25)*(IF('One product'!$B$20&gt;0,1,1+0.2)))-$C8,"")))</f>
        <v/>
      </c>
      <c r="N8" s="25">
        <f>IF($B8="","",IF(IFERROR(((IF('One product'!$B$20&gt;0,IFERROR(($B8+$C8)/(1+'One product'!$B$20),0),($B8+$C8)))-(('One product'!$B$21+($B8+$C8)*'One product'!$B$22+($B8+$C8)*'One product'!$B$23+'One product'!$B$24+($B8+$C8)*'One product'!$B$25)*(IF('One product'!$B$20&gt;0,1,1+0.2)))-($D8*(1+$E8))-$I8-(IF('One product'!$B$20&gt;0,IFERROR($H8/(1+'One product'!$B$20),0),$H8))-$G8)/(IFERROR($F8/60,0)),0)&gt;='One product'!$B$11,"Yes","No"))</f>
        <v/>
      </c>
      <c r="O8" s="25">
        <f>IF($B8="","",IF(IFERROR(((IF('One product'!$B$20&gt;0,IFERROR(($B8+$C8)/(1+'One product'!$B$20),0),($B8+$C8)))-(('One product'!$B$21+($B8+$C8)*'One product'!$B$22+($B8+$C8)*'One product'!$B$23+'One product'!$B$24+($B8+$C8)*'One product'!$B$25)*(IF('One product'!$B$20&gt;0,1,1+0.2)))-($D8*(1+$E8))-$I8-(IF('One product'!$B$20&gt;0,IFERROR($H8/(1+'One product'!$B$20),0),$H8))-$G8)/(IFERROR($F8/60,0)),0)&gt;='One product'!$B$12,"Yes","No"))</f>
        <v/>
      </c>
      <c r="P8" s="23">
        <f>IF($B8="","",IFERROR(((IF('One product'!$B$20&gt;0,IFERROR(($B8+$C8)/(1+'One product'!$B$20),0),($B8+$C8)))-(('One product'!$B$21+($B8+$C8)*'One product'!$B$22+($B8+$C8)*'One product'!$B$23+'One product'!$B$24+($B8+$C8)*'One product'!$B$25)*(IF('One product'!$B$20&gt;0,1,1+0.2)))-($D8*(1+$E8))-$I8-(IF('One product'!$B$20&gt;0,IFERROR($H8/(1+'One product'!$B$20),0),$H8))-$G8)/(IFERROR($F8/60,0)),"")+ROW()/1000000)</f>
        <v/>
      </c>
    </row>
    <row r="9">
      <c r="A9" s="19" t="inlineStr">
        <is>
          <t>Linen apron</t>
        </is>
      </c>
      <c r="B9" s="20" t="n">
        <v>42</v>
      </c>
      <c r="C9" s="20" t="n">
        <v>4.5</v>
      </c>
      <c r="D9" s="20" t="n">
        <v>14.8</v>
      </c>
      <c r="E9" s="21" t="n">
        <v>0.08</v>
      </c>
      <c r="F9" s="22" t="n">
        <v>75</v>
      </c>
      <c r="G9" s="20" t="n">
        <v>1.4</v>
      </c>
      <c r="H9" s="20" t="n">
        <v>0.45</v>
      </c>
      <c r="I9" s="20" t="n">
        <v>3.6</v>
      </c>
      <c r="J9" s="23">
        <f>IF($B9="","",(IF('One product'!$B$20&gt;0,IFERROR(($B9+$C9)/(1+'One product'!$B$20),0),($B9+$C9)))-(('One product'!$B$21+($B9+$C9)*'One product'!$B$22+($B9+$C9)*'One product'!$B$23+'One product'!$B$24+($B9+$C9)*'One product'!$B$25)*(IF('One product'!$B$20&gt;0,1,1+0.2)))-($D9*(1+$E9))-$I9-(IF('One product'!$B$20&gt;0,IFERROR($H9/(1+'One product'!$B$20),0),$H9))-$G9)</f>
        <v/>
      </c>
      <c r="K9" s="24">
        <f>IF($B9="","",IFERROR($F9/60,0))</f>
        <v/>
      </c>
      <c r="L9" s="23">
        <f>IF($B9="","",IFERROR(((IF('One product'!$B$20&gt;0,IFERROR(($B9+$C9)/(1+'One product'!$B$20),0),($B9+$C9)))-(('One product'!$B$21+($B9+$C9)*'One product'!$B$22+($B9+$C9)*'One product'!$B$23+'One product'!$B$24+($B9+$C9)*'One product'!$B$25)*(IF('One product'!$B$20&gt;0,1,1+0.2)))-($D9*(1+$E9))-$I9-(IF('One product'!$B$20&gt;0,IFERROR($H9/(1+'One product'!$B$20),0),$H9))-$G9)/(IFERROR($F9/60,0)),""))</f>
        <v/>
      </c>
      <c r="M9" s="23">
        <f>IF($B9="","",IF((IF('One product'!$B$20&gt;0,IFERROR(1/(1+'One product'!$B$20),0),1)-('One product'!$B$22+'One product'!$B$23+'One product'!$B$25)*(IF('One product'!$B$20&gt;0,1,1+0.2)))&lt;=0,"none",IFERROR(((('One product'!$B$21+'One product'!$B$24)*(IF('One product'!$B$20&gt;0,1,1+0.2))+($D9*(1+$E9))+$I9+(IF('One product'!$B$20&gt;0,IFERROR($H9/(1+'One product'!$B$20),0),$H9))+$G9)+'One product'!$B$11*(IFERROR($F9/60,0)))/(IF('One product'!$B$20&gt;0,IFERROR(1/(1+'One product'!$B$20),0),1)-('One product'!$B$22+'One product'!$B$23+'One product'!$B$25)*(IF('One product'!$B$20&gt;0,1,1+0.2)))-$C9,"")))</f>
        <v/>
      </c>
      <c r="N9" s="25">
        <f>IF($B9="","",IF(IFERROR(((IF('One product'!$B$20&gt;0,IFERROR(($B9+$C9)/(1+'One product'!$B$20),0),($B9+$C9)))-(('One product'!$B$21+($B9+$C9)*'One product'!$B$22+($B9+$C9)*'One product'!$B$23+'One product'!$B$24+($B9+$C9)*'One product'!$B$25)*(IF('One product'!$B$20&gt;0,1,1+0.2)))-($D9*(1+$E9))-$I9-(IF('One product'!$B$20&gt;0,IFERROR($H9/(1+'One product'!$B$20),0),$H9))-$G9)/(IFERROR($F9/60,0)),0)&gt;='One product'!$B$11,"Yes","No"))</f>
        <v/>
      </c>
      <c r="O9" s="25">
        <f>IF($B9="","",IF(IFERROR(((IF('One product'!$B$20&gt;0,IFERROR(($B9+$C9)/(1+'One product'!$B$20),0),($B9+$C9)))-(('One product'!$B$21+($B9+$C9)*'One product'!$B$22+($B9+$C9)*'One product'!$B$23+'One product'!$B$24+($B9+$C9)*'One product'!$B$25)*(IF('One product'!$B$20&gt;0,1,1+0.2)))-($D9*(1+$E9))-$I9-(IF('One product'!$B$20&gt;0,IFERROR($H9/(1+'One product'!$B$20),0),$H9))-$G9)/(IFERROR($F9/60,0)),0)&gt;='One product'!$B$12,"Yes","No"))</f>
        <v/>
      </c>
      <c r="P9" s="23">
        <f>IF($B9="","",IFERROR(((IF('One product'!$B$20&gt;0,IFERROR(($B9+$C9)/(1+'One product'!$B$20),0),($B9+$C9)))-(('One product'!$B$21+($B9+$C9)*'One product'!$B$22+($B9+$C9)*'One product'!$B$23+'One product'!$B$24+($B9+$C9)*'One product'!$B$25)*(IF('One product'!$B$20&gt;0,1,1+0.2)))-($D9*(1+$E9))-$I9-(IF('One product'!$B$20&gt;0,IFERROR($H9/(1+'One product'!$B$20),0),$H9))-$G9)/(IFERROR($F9/60,0)),"")+ROW()/1000000)</f>
        <v/>
      </c>
    </row>
    <row r="10">
      <c r="A10" s="19" t="inlineStr">
        <is>
          <t>Silver stacking ring</t>
        </is>
      </c>
      <c r="B10" s="20" t="n">
        <v>36</v>
      </c>
      <c r="C10" s="20" t="n">
        <v>2.2</v>
      </c>
      <c r="D10" s="20" t="n">
        <v>9.4</v>
      </c>
      <c r="E10" s="21" t="n">
        <v>0.15</v>
      </c>
      <c r="F10" s="22" t="n">
        <v>110</v>
      </c>
      <c r="G10" s="20" t="n">
        <v>1.4</v>
      </c>
      <c r="H10" s="20" t="n">
        <v>0.85</v>
      </c>
      <c r="I10" s="20" t="n">
        <v>1.85</v>
      </c>
      <c r="J10" s="23">
        <f>IF($B10="","",(IF('One product'!$B$20&gt;0,IFERROR(($B10+$C10)/(1+'One product'!$B$20),0),($B10+$C10)))-(('One product'!$B$21+($B10+$C10)*'One product'!$B$22+($B10+$C10)*'One product'!$B$23+'One product'!$B$24+($B10+$C10)*'One product'!$B$25)*(IF('One product'!$B$20&gt;0,1,1+0.2)))-($D10*(1+$E10))-$I10-(IF('One product'!$B$20&gt;0,IFERROR($H10/(1+'One product'!$B$20),0),$H10))-$G10)</f>
        <v/>
      </c>
      <c r="K10" s="24">
        <f>IF($B10="","",IFERROR($F10/60,0))</f>
        <v/>
      </c>
      <c r="L10" s="23">
        <f>IF($B10="","",IFERROR(((IF('One product'!$B$20&gt;0,IFERROR(($B10+$C10)/(1+'One product'!$B$20),0),($B10+$C10)))-(('One product'!$B$21+($B10+$C10)*'One product'!$B$22+($B10+$C10)*'One product'!$B$23+'One product'!$B$24+($B10+$C10)*'One product'!$B$25)*(IF('One product'!$B$20&gt;0,1,1+0.2)))-($D10*(1+$E10))-$I10-(IF('One product'!$B$20&gt;0,IFERROR($H10/(1+'One product'!$B$20),0),$H10))-$G10)/(IFERROR($F10/60,0)),""))</f>
        <v/>
      </c>
      <c r="M10" s="23">
        <f>IF($B10="","",IF((IF('One product'!$B$20&gt;0,IFERROR(1/(1+'One product'!$B$20),0),1)-('One product'!$B$22+'One product'!$B$23+'One product'!$B$25)*(IF('One product'!$B$20&gt;0,1,1+0.2)))&lt;=0,"none",IFERROR(((('One product'!$B$21+'One product'!$B$24)*(IF('One product'!$B$20&gt;0,1,1+0.2))+($D10*(1+$E10))+$I10+(IF('One product'!$B$20&gt;0,IFERROR($H10/(1+'One product'!$B$20),0),$H10))+$G10)+'One product'!$B$11*(IFERROR($F10/60,0)))/(IF('One product'!$B$20&gt;0,IFERROR(1/(1+'One product'!$B$20),0),1)-('One product'!$B$22+'One product'!$B$23+'One product'!$B$25)*(IF('One product'!$B$20&gt;0,1,1+0.2)))-$C10,"")))</f>
        <v/>
      </c>
      <c r="N10" s="25">
        <f>IF($B10="","",IF(IFERROR(((IF('One product'!$B$20&gt;0,IFERROR(($B10+$C10)/(1+'One product'!$B$20),0),($B10+$C10)))-(('One product'!$B$21+($B10+$C10)*'One product'!$B$22+($B10+$C10)*'One product'!$B$23+'One product'!$B$24+($B10+$C10)*'One product'!$B$25)*(IF('One product'!$B$20&gt;0,1,1+0.2)))-($D10*(1+$E10))-$I10-(IF('One product'!$B$20&gt;0,IFERROR($H10/(1+'One product'!$B$20),0),$H10))-$G10)/(IFERROR($F10/60,0)),0)&gt;='One product'!$B$11,"Yes","No"))</f>
        <v/>
      </c>
      <c r="O10" s="25">
        <f>IF($B10="","",IF(IFERROR(((IF('One product'!$B$20&gt;0,IFERROR(($B10+$C10)/(1+'One product'!$B$20),0),($B10+$C10)))-(('One product'!$B$21+($B10+$C10)*'One product'!$B$22+($B10+$C10)*'One product'!$B$23+'One product'!$B$24+($B10+$C10)*'One product'!$B$25)*(IF('One product'!$B$20&gt;0,1,1+0.2)))-($D10*(1+$E10))-$I10-(IF('One product'!$B$20&gt;0,IFERROR($H10/(1+'One product'!$B$20),0),$H10))-$G10)/(IFERROR($F10/60,0)),0)&gt;='One product'!$B$12,"Yes","No"))</f>
        <v/>
      </c>
      <c r="P10" s="23">
        <f>IF($B10="","",IFERROR(((IF('One product'!$B$20&gt;0,IFERROR(($B10+$C10)/(1+'One product'!$B$20),0),($B10+$C10)))-(('One product'!$B$21+($B10+$C10)*'One product'!$B$22+($B10+$C10)*'One product'!$B$23+'One product'!$B$24+($B10+$C10)*'One product'!$B$25)*(IF('One product'!$B$20&gt;0,1,1+0.2)))-($D10*(1+$E10))-$I10-(IF('One product'!$B$20&gt;0,IFERROR($H10/(1+'One product'!$B$20),0),$H10))-$G10)/(IFERROR($F10/60,0)),"")+ROW()/1000000)</f>
        <v/>
      </c>
    </row>
    <row r="11">
      <c r="A11" s="19" t="inlineStr">
        <is>
          <t>Wool blanket, woven</t>
        </is>
      </c>
      <c r="B11" s="20" t="n">
        <v>145</v>
      </c>
      <c r="C11" s="20" t="n">
        <v>6.95</v>
      </c>
      <c r="D11" s="20" t="n">
        <v>52</v>
      </c>
      <c r="E11" s="21" t="n">
        <v>0.1</v>
      </c>
      <c r="F11" s="22" t="n">
        <v>420</v>
      </c>
      <c r="G11" s="20" t="n">
        <v>1.4</v>
      </c>
      <c r="H11" s="20" t="n">
        <v>1.6</v>
      </c>
      <c r="I11" s="20" t="n">
        <v>6.1</v>
      </c>
      <c r="J11" s="23">
        <f>IF($B11="","",(IF('One product'!$B$20&gt;0,IFERROR(($B11+$C11)/(1+'One product'!$B$20),0),($B11+$C11)))-(('One product'!$B$21+($B11+$C11)*'One product'!$B$22+($B11+$C11)*'One product'!$B$23+'One product'!$B$24+($B11+$C11)*'One product'!$B$25)*(IF('One product'!$B$20&gt;0,1,1+0.2)))-($D11*(1+$E11))-$I11-(IF('One product'!$B$20&gt;0,IFERROR($H11/(1+'One product'!$B$20),0),$H11))-$G11)</f>
        <v/>
      </c>
      <c r="K11" s="24">
        <f>IF($B11="","",IFERROR($F11/60,0))</f>
        <v/>
      </c>
      <c r="L11" s="23">
        <f>IF($B11="","",IFERROR(((IF('One product'!$B$20&gt;0,IFERROR(($B11+$C11)/(1+'One product'!$B$20),0),($B11+$C11)))-(('One product'!$B$21+($B11+$C11)*'One product'!$B$22+($B11+$C11)*'One product'!$B$23+'One product'!$B$24+($B11+$C11)*'One product'!$B$25)*(IF('One product'!$B$20&gt;0,1,1+0.2)))-($D11*(1+$E11))-$I11-(IF('One product'!$B$20&gt;0,IFERROR($H11/(1+'One product'!$B$20),0),$H11))-$G11)/(IFERROR($F11/60,0)),""))</f>
        <v/>
      </c>
      <c r="M11" s="23">
        <f>IF($B11="","",IF((IF('One product'!$B$20&gt;0,IFERROR(1/(1+'One product'!$B$20),0),1)-('One product'!$B$22+'One product'!$B$23+'One product'!$B$25)*(IF('One product'!$B$20&gt;0,1,1+0.2)))&lt;=0,"none",IFERROR(((('One product'!$B$21+'One product'!$B$24)*(IF('One product'!$B$20&gt;0,1,1+0.2))+($D11*(1+$E11))+$I11+(IF('One product'!$B$20&gt;0,IFERROR($H11/(1+'One product'!$B$20),0),$H11))+$G11)+'One product'!$B$11*(IFERROR($F11/60,0)))/(IF('One product'!$B$20&gt;0,IFERROR(1/(1+'One product'!$B$20),0),1)-('One product'!$B$22+'One product'!$B$23+'One product'!$B$25)*(IF('One product'!$B$20&gt;0,1,1+0.2)))-$C11,"")))</f>
        <v/>
      </c>
      <c r="N11" s="25">
        <f>IF($B11="","",IF(IFERROR(((IF('One product'!$B$20&gt;0,IFERROR(($B11+$C11)/(1+'One product'!$B$20),0),($B11+$C11)))-(('One product'!$B$21+($B11+$C11)*'One product'!$B$22+($B11+$C11)*'One product'!$B$23+'One product'!$B$24+($B11+$C11)*'One product'!$B$25)*(IF('One product'!$B$20&gt;0,1,1+0.2)))-($D11*(1+$E11))-$I11-(IF('One product'!$B$20&gt;0,IFERROR($H11/(1+'One product'!$B$20),0),$H11))-$G11)/(IFERROR($F11/60,0)),0)&gt;='One product'!$B$11,"Yes","No"))</f>
        <v/>
      </c>
      <c r="O11" s="25">
        <f>IF($B11="","",IF(IFERROR(((IF('One product'!$B$20&gt;0,IFERROR(($B11+$C11)/(1+'One product'!$B$20),0),($B11+$C11)))-(('One product'!$B$21+($B11+$C11)*'One product'!$B$22+($B11+$C11)*'One product'!$B$23+'One product'!$B$24+($B11+$C11)*'One product'!$B$25)*(IF('One product'!$B$20&gt;0,1,1+0.2)))-($D11*(1+$E11))-$I11-(IF('One product'!$B$20&gt;0,IFERROR($H11/(1+'One product'!$B$20),0),$H11))-$G11)/(IFERROR($F11/60,0)),0)&gt;='One product'!$B$12,"Yes","No"))</f>
        <v/>
      </c>
      <c r="P11" s="23">
        <f>IF($B11="","",IFERROR(((IF('One product'!$B$20&gt;0,IFERROR(($B11+$C11)/(1+'One product'!$B$20),0),($B11+$C11)))-(('One product'!$B$21+($B11+$C11)*'One product'!$B$22+($B11+$C11)*'One product'!$B$23+'One product'!$B$24+($B11+$C11)*'One product'!$B$25)*(IF('One product'!$B$20&gt;0,1,1+0.2)))-($D11*(1+$E11))-$I11-(IF('One product'!$B$20&gt;0,IFERROR($H11/(1+'One product'!$B$20),0),$H11))-$G11)/(IFERROR($F11/60,0)),"")+ROW()/1000000)</f>
        <v/>
      </c>
    </row>
    <row r="12">
      <c r="A12" s="19" t="inlineStr">
        <is>
          <t>Enamel pin</t>
        </is>
      </c>
      <c r="B12" s="20" t="n">
        <v>9.5</v>
      </c>
      <c r="C12" s="20" t="n">
        <v>1.6</v>
      </c>
      <c r="D12" s="20" t="n">
        <v>2.1</v>
      </c>
      <c r="E12" s="21" t="n">
        <v>0.04</v>
      </c>
      <c r="F12" s="22" t="n">
        <v>6</v>
      </c>
      <c r="G12" s="20" t="n">
        <v>1.4</v>
      </c>
      <c r="H12" s="20" t="n">
        <v>0.25</v>
      </c>
      <c r="I12" s="20" t="n">
        <v>1.35</v>
      </c>
      <c r="J12" s="23">
        <f>IF($B12="","",(IF('One product'!$B$20&gt;0,IFERROR(($B12+$C12)/(1+'One product'!$B$20),0),($B12+$C12)))-(('One product'!$B$21+($B12+$C12)*'One product'!$B$22+($B12+$C12)*'One product'!$B$23+'One product'!$B$24+($B12+$C12)*'One product'!$B$25)*(IF('One product'!$B$20&gt;0,1,1+0.2)))-($D12*(1+$E12))-$I12-(IF('One product'!$B$20&gt;0,IFERROR($H12/(1+'One product'!$B$20),0),$H12))-$G12)</f>
        <v/>
      </c>
      <c r="K12" s="24">
        <f>IF($B12="","",IFERROR($F12/60,0))</f>
        <v/>
      </c>
      <c r="L12" s="23">
        <f>IF($B12="","",IFERROR(((IF('One product'!$B$20&gt;0,IFERROR(($B12+$C12)/(1+'One product'!$B$20),0),($B12+$C12)))-(('One product'!$B$21+($B12+$C12)*'One product'!$B$22+($B12+$C12)*'One product'!$B$23+'One product'!$B$24+($B12+$C12)*'One product'!$B$25)*(IF('One product'!$B$20&gt;0,1,1+0.2)))-($D12*(1+$E12))-$I12-(IF('One product'!$B$20&gt;0,IFERROR($H12/(1+'One product'!$B$20),0),$H12))-$G12)/(IFERROR($F12/60,0)),""))</f>
        <v/>
      </c>
      <c r="M12" s="23">
        <f>IF($B12="","",IF((IF('One product'!$B$20&gt;0,IFERROR(1/(1+'One product'!$B$20),0),1)-('One product'!$B$22+'One product'!$B$23+'One product'!$B$25)*(IF('One product'!$B$20&gt;0,1,1+0.2)))&lt;=0,"none",IFERROR(((('One product'!$B$21+'One product'!$B$24)*(IF('One product'!$B$20&gt;0,1,1+0.2))+($D12*(1+$E12))+$I12+(IF('One product'!$B$20&gt;0,IFERROR($H12/(1+'One product'!$B$20),0),$H12))+$G12)+'One product'!$B$11*(IFERROR($F12/60,0)))/(IF('One product'!$B$20&gt;0,IFERROR(1/(1+'One product'!$B$20),0),1)-('One product'!$B$22+'One product'!$B$23+'One product'!$B$25)*(IF('One product'!$B$20&gt;0,1,1+0.2)))-$C12,"")))</f>
        <v/>
      </c>
      <c r="N12" s="25">
        <f>IF($B12="","",IF(IFERROR(((IF('One product'!$B$20&gt;0,IFERROR(($B12+$C12)/(1+'One product'!$B$20),0),($B12+$C12)))-(('One product'!$B$21+($B12+$C12)*'One product'!$B$22+($B12+$C12)*'One product'!$B$23+'One product'!$B$24+($B12+$C12)*'One product'!$B$25)*(IF('One product'!$B$20&gt;0,1,1+0.2)))-($D12*(1+$E12))-$I12-(IF('One product'!$B$20&gt;0,IFERROR($H12/(1+'One product'!$B$20),0),$H12))-$G12)/(IFERROR($F12/60,0)),0)&gt;='One product'!$B$11,"Yes","No"))</f>
        <v/>
      </c>
      <c r="O12" s="25">
        <f>IF($B12="","",IF(IFERROR(((IF('One product'!$B$20&gt;0,IFERROR(($B12+$C12)/(1+'One product'!$B$20),0),($B12+$C12)))-(('One product'!$B$21+($B12+$C12)*'One product'!$B$22+($B12+$C12)*'One product'!$B$23+'One product'!$B$24+($B12+$C12)*'One product'!$B$25)*(IF('One product'!$B$20&gt;0,1,1+0.2)))-($D12*(1+$E12))-$I12-(IF('One product'!$B$20&gt;0,IFERROR($H12/(1+'One product'!$B$20),0),$H12))-$G12)/(IFERROR($F12/60,0)),0)&gt;='One product'!$B$12,"Yes","No"))</f>
        <v/>
      </c>
      <c r="P12" s="23">
        <f>IF($B12="","",IFERROR(((IF('One product'!$B$20&gt;0,IFERROR(($B12+$C12)/(1+'One product'!$B$20),0),($B12+$C12)))-(('One product'!$B$21+($B12+$C12)*'One product'!$B$22+($B12+$C12)*'One product'!$B$23+'One product'!$B$24+($B12+$C12)*'One product'!$B$25)*(IF('One product'!$B$20&gt;0,1,1+0.2)))-($D12*(1+$E12))-$I12-(IF('One product'!$B$20&gt;0,IFERROR($H12/(1+'One product'!$B$20),0),$H12))-$G12)/(IFERROR($F12/60,0)),"")+ROW()/1000000)</f>
        <v/>
      </c>
    </row>
    <row r="13">
      <c r="A13" s="19" t="inlineStr">
        <is>
          <t>Ceramic planter</t>
        </is>
      </c>
      <c r="B13" s="20" t="n">
        <v>54</v>
      </c>
      <c r="C13" s="20" t="n">
        <v>7.4</v>
      </c>
      <c r="D13" s="20" t="n">
        <v>11.2</v>
      </c>
      <c r="E13" s="21" t="n">
        <v>0.18</v>
      </c>
      <c r="F13" s="22" t="n">
        <v>90</v>
      </c>
      <c r="G13" s="20" t="n">
        <v>1.4</v>
      </c>
      <c r="H13" s="20" t="n">
        <v>1.85</v>
      </c>
      <c r="I13" s="20" t="n">
        <v>6.8</v>
      </c>
      <c r="J13" s="23">
        <f>IF($B13="","",(IF('One product'!$B$20&gt;0,IFERROR(($B13+$C13)/(1+'One product'!$B$20),0),($B13+$C13)))-(('One product'!$B$21+($B13+$C13)*'One product'!$B$22+($B13+$C13)*'One product'!$B$23+'One product'!$B$24+($B13+$C13)*'One product'!$B$25)*(IF('One product'!$B$20&gt;0,1,1+0.2)))-($D13*(1+$E13))-$I13-(IF('One product'!$B$20&gt;0,IFERROR($H13/(1+'One product'!$B$20),0),$H13))-$G13)</f>
        <v/>
      </c>
      <c r="K13" s="24">
        <f>IF($B13="","",IFERROR($F13/60,0))</f>
        <v/>
      </c>
      <c r="L13" s="23">
        <f>IF($B13="","",IFERROR(((IF('One product'!$B$20&gt;0,IFERROR(($B13+$C13)/(1+'One product'!$B$20),0),($B13+$C13)))-(('One product'!$B$21+($B13+$C13)*'One product'!$B$22+($B13+$C13)*'One product'!$B$23+'One product'!$B$24+($B13+$C13)*'One product'!$B$25)*(IF('One product'!$B$20&gt;0,1,1+0.2)))-($D13*(1+$E13))-$I13-(IF('One product'!$B$20&gt;0,IFERROR($H13/(1+'One product'!$B$20),0),$H13))-$G13)/(IFERROR($F13/60,0)),""))</f>
        <v/>
      </c>
      <c r="M13" s="23">
        <f>IF($B13="","",IF((IF('One product'!$B$20&gt;0,IFERROR(1/(1+'One product'!$B$20),0),1)-('One product'!$B$22+'One product'!$B$23+'One product'!$B$25)*(IF('One product'!$B$20&gt;0,1,1+0.2)))&lt;=0,"none",IFERROR(((('One product'!$B$21+'One product'!$B$24)*(IF('One product'!$B$20&gt;0,1,1+0.2))+($D13*(1+$E13))+$I13+(IF('One product'!$B$20&gt;0,IFERROR($H13/(1+'One product'!$B$20),0),$H13))+$G13)+'One product'!$B$11*(IFERROR($F13/60,0)))/(IF('One product'!$B$20&gt;0,IFERROR(1/(1+'One product'!$B$20),0),1)-('One product'!$B$22+'One product'!$B$23+'One product'!$B$25)*(IF('One product'!$B$20&gt;0,1,1+0.2)))-$C13,"")))</f>
        <v/>
      </c>
      <c r="N13" s="25">
        <f>IF($B13="","",IF(IFERROR(((IF('One product'!$B$20&gt;0,IFERROR(($B13+$C13)/(1+'One product'!$B$20),0),($B13+$C13)))-(('One product'!$B$21+($B13+$C13)*'One product'!$B$22+($B13+$C13)*'One product'!$B$23+'One product'!$B$24+($B13+$C13)*'One product'!$B$25)*(IF('One product'!$B$20&gt;0,1,1+0.2)))-($D13*(1+$E13))-$I13-(IF('One product'!$B$20&gt;0,IFERROR($H13/(1+'One product'!$B$20),0),$H13))-$G13)/(IFERROR($F13/60,0)),0)&gt;='One product'!$B$11,"Yes","No"))</f>
        <v/>
      </c>
      <c r="O13" s="25">
        <f>IF($B13="","",IF(IFERROR(((IF('One product'!$B$20&gt;0,IFERROR(($B13+$C13)/(1+'One product'!$B$20),0),($B13+$C13)))-(('One product'!$B$21+($B13+$C13)*'One product'!$B$22+($B13+$C13)*'One product'!$B$23+'One product'!$B$24+($B13+$C13)*'One product'!$B$25)*(IF('One product'!$B$20&gt;0,1,1+0.2)))-($D13*(1+$E13))-$I13-(IF('One product'!$B$20&gt;0,IFERROR($H13/(1+'One product'!$B$20),0),$H13))-$G13)/(IFERROR($F13/60,0)),0)&gt;='One product'!$B$12,"Yes","No"))</f>
        <v/>
      </c>
      <c r="P13" s="23">
        <f>IF($B13="","",IFERROR(((IF('One product'!$B$20&gt;0,IFERROR(($B13+$C13)/(1+'One product'!$B$20),0),($B13+$C13)))-(('One product'!$B$21+($B13+$C13)*'One product'!$B$22+($B13+$C13)*'One product'!$B$23+'One product'!$B$24+($B13+$C13)*'One product'!$B$25)*(IF('One product'!$B$20&gt;0,1,1+0.2)))-($D13*(1+$E13))-$I13-(IF('One product'!$B$20&gt;0,IFERROR($H13/(1+'One product'!$B$20),0),$H13))-$G13)/(IFERROR($F13/60,0)),"")+ROW()/1000000)</f>
        <v/>
      </c>
    </row>
    <row r="14">
      <c r="A14" s="19" t="inlineStr">
        <is>
          <t>Screen-printed tote</t>
        </is>
      </c>
      <c r="B14" s="20" t="n">
        <v>22</v>
      </c>
      <c r="C14" s="20" t="n">
        <v>3.2</v>
      </c>
      <c r="D14" s="20" t="n">
        <v>6.9</v>
      </c>
      <c r="E14" s="21" t="n">
        <v>0.09</v>
      </c>
      <c r="F14" s="22" t="n">
        <v>22</v>
      </c>
      <c r="G14" s="20" t="n">
        <v>1.4</v>
      </c>
      <c r="H14" s="20" t="n">
        <v>0.35</v>
      </c>
      <c r="I14" s="20" t="n">
        <v>2.85</v>
      </c>
      <c r="J14" s="23">
        <f>IF($B14="","",(IF('One product'!$B$20&gt;0,IFERROR(($B14+$C14)/(1+'One product'!$B$20),0),($B14+$C14)))-(('One product'!$B$21+($B14+$C14)*'One product'!$B$22+($B14+$C14)*'One product'!$B$23+'One product'!$B$24+($B14+$C14)*'One product'!$B$25)*(IF('One product'!$B$20&gt;0,1,1+0.2)))-($D14*(1+$E14))-$I14-(IF('One product'!$B$20&gt;0,IFERROR($H14/(1+'One product'!$B$20),0),$H14))-$G14)</f>
        <v/>
      </c>
      <c r="K14" s="24">
        <f>IF($B14="","",IFERROR($F14/60,0))</f>
        <v/>
      </c>
      <c r="L14" s="23">
        <f>IF($B14="","",IFERROR(((IF('One product'!$B$20&gt;0,IFERROR(($B14+$C14)/(1+'One product'!$B$20),0),($B14+$C14)))-(('One product'!$B$21+($B14+$C14)*'One product'!$B$22+($B14+$C14)*'One product'!$B$23+'One product'!$B$24+($B14+$C14)*'One product'!$B$25)*(IF('One product'!$B$20&gt;0,1,1+0.2)))-($D14*(1+$E14))-$I14-(IF('One product'!$B$20&gt;0,IFERROR($H14/(1+'One product'!$B$20),0),$H14))-$G14)/(IFERROR($F14/60,0)),""))</f>
        <v/>
      </c>
      <c r="M14" s="23">
        <f>IF($B14="","",IF((IF('One product'!$B$20&gt;0,IFERROR(1/(1+'One product'!$B$20),0),1)-('One product'!$B$22+'One product'!$B$23+'One product'!$B$25)*(IF('One product'!$B$20&gt;0,1,1+0.2)))&lt;=0,"none",IFERROR(((('One product'!$B$21+'One product'!$B$24)*(IF('One product'!$B$20&gt;0,1,1+0.2))+($D14*(1+$E14))+$I14+(IF('One product'!$B$20&gt;0,IFERROR($H14/(1+'One product'!$B$20),0),$H14))+$G14)+'One product'!$B$11*(IFERROR($F14/60,0)))/(IF('One product'!$B$20&gt;0,IFERROR(1/(1+'One product'!$B$20),0),1)-('One product'!$B$22+'One product'!$B$23+'One product'!$B$25)*(IF('One product'!$B$20&gt;0,1,1+0.2)))-$C14,"")))</f>
        <v/>
      </c>
      <c r="N14" s="25">
        <f>IF($B14="","",IF(IFERROR(((IF('One product'!$B$20&gt;0,IFERROR(($B14+$C14)/(1+'One product'!$B$20),0),($B14+$C14)))-(('One product'!$B$21+($B14+$C14)*'One product'!$B$22+($B14+$C14)*'One product'!$B$23+'One product'!$B$24+($B14+$C14)*'One product'!$B$25)*(IF('One product'!$B$20&gt;0,1,1+0.2)))-($D14*(1+$E14))-$I14-(IF('One product'!$B$20&gt;0,IFERROR($H14/(1+'One product'!$B$20),0),$H14))-$G14)/(IFERROR($F14/60,0)),0)&gt;='One product'!$B$11,"Yes","No"))</f>
        <v/>
      </c>
      <c r="O14" s="25">
        <f>IF($B14="","",IF(IFERROR(((IF('One product'!$B$20&gt;0,IFERROR(($B14+$C14)/(1+'One product'!$B$20),0),($B14+$C14)))-(('One product'!$B$21+($B14+$C14)*'One product'!$B$22+($B14+$C14)*'One product'!$B$23+'One product'!$B$24+($B14+$C14)*'One product'!$B$25)*(IF('One product'!$B$20&gt;0,1,1+0.2)))-($D14*(1+$E14))-$I14-(IF('One product'!$B$20&gt;0,IFERROR($H14/(1+'One product'!$B$20),0),$H14))-$G14)/(IFERROR($F14/60,0)),0)&gt;='One product'!$B$12,"Yes","No"))</f>
        <v/>
      </c>
      <c r="P14" s="23">
        <f>IF($B14="","",IFERROR(((IF('One product'!$B$20&gt;0,IFERROR(($B14+$C14)/(1+'One product'!$B$20),0),($B14+$C14)))-(('One product'!$B$21+($B14+$C14)*'One product'!$B$22+($B14+$C14)*'One product'!$B$23+'One product'!$B$24+($B14+$C14)*'One product'!$B$25)*(IF('One product'!$B$20&gt;0,1,1+0.2)))-($D14*(1+$E14))-$I14-(IF('One product'!$B$20&gt;0,IFERROR($H14/(1+'One product'!$B$20),0),$H14))-$G14)/(IFERROR($F14/60,0)),"")+ROW()/1000000)</f>
        <v/>
      </c>
    </row>
    <row r="15">
      <c r="A15" s="19" t="inlineStr">
        <is>
          <t>Leather notebook</t>
        </is>
      </c>
      <c r="B15" s="20" t="n">
        <v>38</v>
      </c>
      <c r="C15" s="20" t="n">
        <v>3.2</v>
      </c>
      <c r="D15" s="20" t="n">
        <v>12.6</v>
      </c>
      <c r="E15" s="21" t="n">
        <v>0.11</v>
      </c>
      <c r="F15" s="22" t="n">
        <v>55</v>
      </c>
      <c r="G15" s="20" t="n">
        <v>1.4</v>
      </c>
      <c r="H15" s="20" t="n">
        <v>0.6</v>
      </c>
      <c r="I15" s="20" t="n">
        <v>2.85</v>
      </c>
      <c r="J15" s="23">
        <f>IF($B15="","",(IF('One product'!$B$20&gt;0,IFERROR(($B15+$C15)/(1+'One product'!$B$20),0),($B15+$C15)))-(('One product'!$B$21+($B15+$C15)*'One product'!$B$22+($B15+$C15)*'One product'!$B$23+'One product'!$B$24+($B15+$C15)*'One product'!$B$25)*(IF('One product'!$B$20&gt;0,1,1+0.2)))-($D15*(1+$E15))-$I15-(IF('One product'!$B$20&gt;0,IFERROR($H15/(1+'One product'!$B$20),0),$H15))-$G15)</f>
        <v/>
      </c>
      <c r="K15" s="24">
        <f>IF($B15="","",IFERROR($F15/60,0))</f>
        <v/>
      </c>
      <c r="L15" s="23">
        <f>IF($B15="","",IFERROR(((IF('One product'!$B$20&gt;0,IFERROR(($B15+$C15)/(1+'One product'!$B$20),0),($B15+$C15)))-(('One product'!$B$21+($B15+$C15)*'One product'!$B$22+($B15+$C15)*'One product'!$B$23+'One product'!$B$24+($B15+$C15)*'One product'!$B$25)*(IF('One product'!$B$20&gt;0,1,1+0.2)))-($D15*(1+$E15))-$I15-(IF('One product'!$B$20&gt;0,IFERROR($H15/(1+'One product'!$B$20),0),$H15))-$G15)/(IFERROR($F15/60,0)),""))</f>
        <v/>
      </c>
      <c r="M15" s="23">
        <f>IF($B15="","",IF((IF('One product'!$B$20&gt;0,IFERROR(1/(1+'One product'!$B$20),0),1)-('One product'!$B$22+'One product'!$B$23+'One product'!$B$25)*(IF('One product'!$B$20&gt;0,1,1+0.2)))&lt;=0,"none",IFERROR(((('One product'!$B$21+'One product'!$B$24)*(IF('One product'!$B$20&gt;0,1,1+0.2))+($D15*(1+$E15))+$I15+(IF('One product'!$B$20&gt;0,IFERROR($H15/(1+'One product'!$B$20),0),$H15))+$G15)+'One product'!$B$11*(IFERROR($F15/60,0)))/(IF('One product'!$B$20&gt;0,IFERROR(1/(1+'One product'!$B$20),0),1)-('One product'!$B$22+'One product'!$B$23+'One product'!$B$25)*(IF('One product'!$B$20&gt;0,1,1+0.2)))-$C15,"")))</f>
        <v/>
      </c>
      <c r="N15" s="25">
        <f>IF($B15="","",IF(IFERROR(((IF('One product'!$B$20&gt;0,IFERROR(($B15+$C15)/(1+'One product'!$B$20),0),($B15+$C15)))-(('One product'!$B$21+($B15+$C15)*'One product'!$B$22+($B15+$C15)*'One product'!$B$23+'One product'!$B$24+($B15+$C15)*'One product'!$B$25)*(IF('One product'!$B$20&gt;0,1,1+0.2)))-($D15*(1+$E15))-$I15-(IF('One product'!$B$20&gt;0,IFERROR($H15/(1+'One product'!$B$20),0),$H15))-$G15)/(IFERROR($F15/60,0)),0)&gt;='One product'!$B$11,"Yes","No"))</f>
        <v/>
      </c>
      <c r="O15" s="25">
        <f>IF($B15="","",IF(IFERROR(((IF('One product'!$B$20&gt;0,IFERROR(($B15+$C15)/(1+'One product'!$B$20),0),($B15+$C15)))-(('One product'!$B$21+($B15+$C15)*'One product'!$B$22+($B15+$C15)*'One product'!$B$23+'One product'!$B$24+($B15+$C15)*'One product'!$B$25)*(IF('One product'!$B$20&gt;0,1,1+0.2)))-($D15*(1+$E15))-$I15-(IF('One product'!$B$20&gt;0,IFERROR($H15/(1+'One product'!$B$20),0),$H15))-$G15)/(IFERROR($F15/60,0)),0)&gt;='One product'!$B$12,"Yes","No"))</f>
        <v/>
      </c>
      <c r="P15" s="23">
        <f>IF($B15="","",IFERROR(((IF('One product'!$B$20&gt;0,IFERROR(($B15+$C15)/(1+'One product'!$B$20),0),($B15+$C15)))-(('One product'!$B$21+($B15+$C15)*'One product'!$B$22+($B15+$C15)*'One product'!$B$23+'One product'!$B$24+($B15+$C15)*'One product'!$B$25)*(IF('One product'!$B$20&gt;0,1,1+0.2)))-($D15*(1+$E15))-$I15-(IF('One product'!$B$20&gt;0,IFERROR($H15/(1+'One product'!$B$20),0),$H15))-$G15)/(IFERROR($F15/60,0)),"")+ROW()/1000000)</f>
        <v/>
      </c>
    </row>
    <row r="16">
      <c r="A16" s="19" t="inlineStr">
        <is>
          <t>Botanical print, A3</t>
        </is>
      </c>
      <c r="B16" s="20" t="n">
        <v>24</v>
      </c>
      <c r="C16" s="20" t="n">
        <v>4.1</v>
      </c>
      <c r="D16" s="20" t="n">
        <v>5.4</v>
      </c>
      <c r="E16" s="21" t="n">
        <v>0.05</v>
      </c>
      <c r="F16" s="22" t="n">
        <v>12</v>
      </c>
      <c r="G16" s="20" t="n">
        <v>1.4</v>
      </c>
      <c r="H16" s="20" t="n">
        <v>0.95</v>
      </c>
      <c r="I16" s="20" t="n">
        <v>3.55</v>
      </c>
      <c r="J16" s="23">
        <f>IF($B16="","",(IF('One product'!$B$20&gt;0,IFERROR(($B16+$C16)/(1+'One product'!$B$20),0),($B16+$C16)))-(('One product'!$B$21+($B16+$C16)*'One product'!$B$22+($B16+$C16)*'One product'!$B$23+'One product'!$B$24+($B16+$C16)*'One product'!$B$25)*(IF('One product'!$B$20&gt;0,1,1+0.2)))-($D16*(1+$E16))-$I16-(IF('One product'!$B$20&gt;0,IFERROR($H16/(1+'One product'!$B$20),0),$H16))-$G16)</f>
        <v/>
      </c>
      <c r="K16" s="24">
        <f>IF($B16="","",IFERROR($F16/60,0))</f>
        <v/>
      </c>
      <c r="L16" s="23">
        <f>IF($B16="","",IFERROR(((IF('One product'!$B$20&gt;0,IFERROR(($B16+$C16)/(1+'One product'!$B$20),0),($B16+$C16)))-(('One product'!$B$21+($B16+$C16)*'One product'!$B$22+($B16+$C16)*'One product'!$B$23+'One product'!$B$24+($B16+$C16)*'One product'!$B$25)*(IF('One product'!$B$20&gt;0,1,1+0.2)))-($D16*(1+$E16))-$I16-(IF('One product'!$B$20&gt;0,IFERROR($H16/(1+'One product'!$B$20),0),$H16))-$G16)/(IFERROR($F16/60,0)),""))</f>
        <v/>
      </c>
      <c r="M16" s="23">
        <f>IF($B16="","",IF((IF('One product'!$B$20&gt;0,IFERROR(1/(1+'One product'!$B$20),0),1)-('One product'!$B$22+'One product'!$B$23+'One product'!$B$25)*(IF('One product'!$B$20&gt;0,1,1+0.2)))&lt;=0,"none",IFERROR(((('One product'!$B$21+'One product'!$B$24)*(IF('One product'!$B$20&gt;0,1,1+0.2))+($D16*(1+$E16))+$I16+(IF('One product'!$B$20&gt;0,IFERROR($H16/(1+'One product'!$B$20),0),$H16))+$G16)+'One product'!$B$11*(IFERROR($F16/60,0)))/(IF('One product'!$B$20&gt;0,IFERROR(1/(1+'One product'!$B$20),0),1)-('One product'!$B$22+'One product'!$B$23+'One product'!$B$25)*(IF('One product'!$B$20&gt;0,1,1+0.2)))-$C16,"")))</f>
        <v/>
      </c>
      <c r="N16" s="25">
        <f>IF($B16="","",IF(IFERROR(((IF('One product'!$B$20&gt;0,IFERROR(($B16+$C16)/(1+'One product'!$B$20),0),($B16+$C16)))-(('One product'!$B$21+($B16+$C16)*'One product'!$B$22+($B16+$C16)*'One product'!$B$23+'One product'!$B$24+($B16+$C16)*'One product'!$B$25)*(IF('One product'!$B$20&gt;0,1,1+0.2)))-($D16*(1+$E16))-$I16-(IF('One product'!$B$20&gt;0,IFERROR($H16/(1+'One product'!$B$20),0),$H16))-$G16)/(IFERROR($F16/60,0)),0)&gt;='One product'!$B$11,"Yes","No"))</f>
        <v/>
      </c>
      <c r="O16" s="25">
        <f>IF($B16="","",IF(IFERROR(((IF('One product'!$B$20&gt;0,IFERROR(($B16+$C16)/(1+'One product'!$B$20),0),($B16+$C16)))-(('One product'!$B$21+($B16+$C16)*'One product'!$B$22+($B16+$C16)*'One product'!$B$23+'One product'!$B$24+($B16+$C16)*'One product'!$B$25)*(IF('One product'!$B$20&gt;0,1,1+0.2)))-($D16*(1+$E16))-$I16-(IF('One product'!$B$20&gt;0,IFERROR($H16/(1+'One product'!$B$20),0),$H16))-$G16)/(IFERROR($F16/60,0)),0)&gt;='One product'!$B$12,"Yes","No"))</f>
        <v/>
      </c>
      <c r="P16" s="23">
        <f>IF($B16="","",IFERROR(((IF('One product'!$B$20&gt;0,IFERROR(($B16+$C16)/(1+'One product'!$B$20),0),($B16+$C16)))-(('One product'!$B$21+($B16+$C16)*'One product'!$B$22+($B16+$C16)*'One product'!$B$23+'One product'!$B$24+($B16+$C16)*'One product'!$B$25)*(IF('One product'!$B$20&gt;0,1,1+0.2)))-($D16*(1+$E16))-$I16-(IF('One product'!$B$20&gt;0,IFERROR($H16/(1+'One product'!$B$20),0),$H16))-$G16)/(IFERROR($F16/60,0)),"")+ROW()/1000000)</f>
        <v/>
      </c>
    </row>
    <row r="17">
      <c r="A17" s="19" t="inlineStr">
        <is>
          <t>Beeswax candle set</t>
        </is>
      </c>
      <c r="B17" s="20" t="n">
        <v>19.5</v>
      </c>
      <c r="C17" s="20" t="n">
        <v>3.95</v>
      </c>
      <c r="D17" s="20" t="n">
        <v>6.2</v>
      </c>
      <c r="E17" s="21" t="n">
        <v>0.07000000000000001</v>
      </c>
      <c r="F17" s="22" t="n">
        <v>28</v>
      </c>
      <c r="G17" s="20" t="n">
        <v>1.4</v>
      </c>
      <c r="H17" s="20" t="n">
        <v>0.7</v>
      </c>
      <c r="I17" s="20" t="n">
        <v>3.2</v>
      </c>
      <c r="J17" s="23">
        <f>IF($B17="","",(IF('One product'!$B$20&gt;0,IFERROR(($B17+$C17)/(1+'One product'!$B$20),0),($B17+$C17)))-(('One product'!$B$21+($B17+$C17)*'One product'!$B$22+($B17+$C17)*'One product'!$B$23+'One product'!$B$24+($B17+$C17)*'One product'!$B$25)*(IF('One product'!$B$20&gt;0,1,1+0.2)))-($D17*(1+$E17))-$I17-(IF('One product'!$B$20&gt;0,IFERROR($H17/(1+'One product'!$B$20),0),$H17))-$G17)</f>
        <v/>
      </c>
      <c r="K17" s="24">
        <f>IF($B17="","",IFERROR($F17/60,0))</f>
        <v/>
      </c>
      <c r="L17" s="23">
        <f>IF($B17="","",IFERROR(((IF('One product'!$B$20&gt;0,IFERROR(($B17+$C17)/(1+'One product'!$B$20),0),($B17+$C17)))-(('One product'!$B$21+($B17+$C17)*'One product'!$B$22+($B17+$C17)*'One product'!$B$23+'One product'!$B$24+($B17+$C17)*'One product'!$B$25)*(IF('One product'!$B$20&gt;0,1,1+0.2)))-($D17*(1+$E17))-$I17-(IF('One product'!$B$20&gt;0,IFERROR($H17/(1+'One product'!$B$20),0),$H17))-$G17)/(IFERROR($F17/60,0)),""))</f>
        <v/>
      </c>
      <c r="M17" s="23">
        <f>IF($B17="","",IF((IF('One product'!$B$20&gt;0,IFERROR(1/(1+'One product'!$B$20),0),1)-('One product'!$B$22+'One product'!$B$23+'One product'!$B$25)*(IF('One product'!$B$20&gt;0,1,1+0.2)))&lt;=0,"none",IFERROR(((('One product'!$B$21+'One product'!$B$24)*(IF('One product'!$B$20&gt;0,1,1+0.2))+($D17*(1+$E17))+$I17+(IF('One product'!$B$20&gt;0,IFERROR($H17/(1+'One product'!$B$20),0),$H17))+$G17)+'One product'!$B$11*(IFERROR($F17/60,0)))/(IF('One product'!$B$20&gt;0,IFERROR(1/(1+'One product'!$B$20),0),1)-('One product'!$B$22+'One product'!$B$23+'One product'!$B$25)*(IF('One product'!$B$20&gt;0,1,1+0.2)))-$C17,"")))</f>
        <v/>
      </c>
      <c r="N17" s="25">
        <f>IF($B17="","",IF(IFERROR(((IF('One product'!$B$20&gt;0,IFERROR(($B17+$C17)/(1+'One product'!$B$20),0),($B17+$C17)))-(('One product'!$B$21+($B17+$C17)*'One product'!$B$22+($B17+$C17)*'One product'!$B$23+'One product'!$B$24+($B17+$C17)*'One product'!$B$25)*(IF('One product'!$B$20&gt;0,1,1+0.2)))-($D17*(1+$E17))-$I17-(IF('One product'!$B$20&gt;0,IFERROR($H17/(1+'One product'!$B$20),0),$H17))-$G17)/(IFERROR($F17/60,0)),0)&gt;='One product'!$B$11,"Yes","No"))</f>
        <v/>
      </c>
      <c r="O17" s="25">
        <f>IF($B17="","",IF(IFERROR(((IF('One product'!$B$20&gt;0,IFERROR(($B17+$C17)/(1+'One product'!$B$20),0),($B17+$C17)))-(('One product'!$B$21+($B17+$C17)*'One product'!$B$22+($B17+$C17)*'One product'!$B$23+'One product'!$B$24+($B17+$C17)*'One product'!$B$25)*(IF('One product'!$B$20&gt;0,1,1+0.2)))-($D17*(1+$E17))-$I17-(IF('One product'!$B$20&gt;0,IFERROR($H17/(1+'One product'!$B$20),0),$H17))-$G17)/(IFERROR($F17/60,0)),0)&gt;='One product'!$B$12,"Yes","No"))</f>
        <v/>
      </c>
      <c r="P17" s="23">
        <f>IF($B17="","",IFERROR(((IF('One product'!$B$20&gt;0,IFERROR(($B17+$C17)/(1+'One product'!$B$20),0),($B17+$C17)))-(('One product'!$B$21+($B17+$C17)*'One product'!$B$22+($B17+$C17)*'One product'!$B$23+'One product'!$B$24+($B17+$C17)*'One product'!$B$25)*(IF('One product'!$B$20&gt;0,1,1+0.2)))-($D17*(1+$E17))-$I17-(IF('One product'!$B$20&gt;0,IFERROR($H17/(1+'One product'!$B$20),0),$H17))-$G17)/(IFERROR($F17/60,0)),"")+ROW()/1000000)</f>
        <v/>
      </c>
    </row>
    <row r="18">
      <c r="A18" s="19" t="inlineStr">
        <is>
          <t>Embroidered hoop art</t>
        </is>
      </c>
      <c r="B18" s="20" t="n">
        <v>45</v>
      </c>
      <c r="C18" s="20" t="n">
        <v>3.95</v>
      </c>
      <c r="D18" s="20" t="n">
        <v>8.4</v>
      </c>
      <c r="E18" s="21" t="n">
        <v>0.06</v>
      </c>
      <c r="F18" s="22" t="n">
        <v>240</v>
      </c>
      <c r="G18" s="20" t="n">
        <v>1.4</v>
      </c>
      <c r="H18" s="20" t="n">
        <v>0.75</v>
      </c>
      <c r="I18" s="20" t="n">
        <v>3.2</v>
      </c>
      <c r="J18" s="23">
        <f>IF($B18="","",(IF('One product'!$B$20&gt;0,IFERROR(($B18+$C18)/(1+'One product'!$B$20),0),($B18+$C18)))-(('One product'!$B$21+($B18+$C18)*'One product'!$B$22+($B18+$C18)*'One product'!$B$23+'One product'!$B$24+($B18+$C18)*'One product'!$B$25)*(IF('One product'!$B$20&gt;0,1,1+0.2)))-($D18*(1+$E18))-$I18-(IF('One product'!$B$20&gt;0,IFERROR($H18/(1+'One product'!$B$20),0),$H18))-$G18)</f>
        <v/>
      </c>
      <c r="K18" s="24">
        <f>IF($B18="","",IFERROR($F18/60,0))</f>
        <v/>
      </c>
      <c r="L18" s="23">
        <f>IF($B18="","",IFERROR(((IF('One product'!$B$20&gt;0,IFERROR(($B18+$C18)/(1+'One product'!$B$20),0),($B18+$C18)))-(('One product'!$B$21+($B18+$C18)*'One product'!$B$22+($B18+$C18)*'One product'!$B$23+'One product'!$B$24+($B18+$C18)*'One product'!$B$25)*(IF('One product'!$B$20&gt;0,1,1+0.2)))-($D18*(1+$E18))-$I18-(IF('One product'!$B$20&gt;0,IFERROR($H18/(1+'One product'!$B$20),0),$H18))-$G18)/(IFERROR($F18/60,0)),""))</f>
        <v/>
      </c>
      <c r="M18" s="23">
        <f>IF($B18="","",IF((IF('One product'!$B$20&gt;0,IFERROR(1/(1+'One product'!$B$20),0),1)-('One product'!$B$22+'One product'!$B$23+'One product'!$B$25)*(IF('One product'!$B$20&gt;0,1,1+0.2)))&lt;=0,"none",IFERROR(((('One product'!$B$21+'One product'!$B$24)*(IF('One product'!$B$20&gt;0,1,1+0.2))+($D18*(1+$E18))+$I18+(IF('One product'!$B$20&gt;0,IFERROR($H18/(1+'One product'!$B$20),0),$H18))+$G18)+'One product'!$B$11*(IFERROR($F18/60,0)))/(IF('One product'!$B$20&gt;0,IFERROR(1/(1+'One product'!$B$20),0),1)-('One product'!$B$22+'One product'!$B$23+'One product'!$B$25)*(IF('One product'!$B$20&gt;0,1,1+0.2)))-$C18,"")))</f>
        <v/>
      </c>
      <c r="N18" s="25">
        <f>IF($B18="","",IF(IFERROR(((IF('One product'!$B$20&gt;0,IFERROR(($B18+$C18)/(1+'One product'!$B$20),0),($B18+$C18)))-(('One product'!$B$21+($B18+$C18)*'One product'!$B$22+($B18+$C18)*'One product'!$B$23+'One product'!$B$24+($B18+$C18)*'One product'!$B$25)*(IF('One product'!$B$20&gt;0,1,1+0.2)))-($D18*(1+$E18))-$I18-(IF('One product'!$B$20&gt;0,IFERROR($H18/(1+'One product'!$B$20),0),$H18))-$G18)/(IFERROR($F18/60,0)),0)&gt;='One product'!$B$11,"Yes","No"))</f>
        <v/>
      </c>
      <c r="O18" s="25">
        <f>IF($B18="","",IF(IFERROR(((IF('One product'!$B$20&gt;0,IFERROR(($B18+$C18)/(1+'One product'!$B$20),0),($B18+$C18)))-(('One product'!$B$21+($B18+$C18)*'One product'!$B$22+($B18+$C18)*'One product'!$B$23+'One product'!$B$24+($B18+$C18)*'One product'!$B$25)*(IF('One product'!$B$20&gt;0,1,1+0.2)))-($D18*(1+$E18))-$I18-(IF('One product'!$B$20&gt;0,IFERROR($H18/(1+'One product'!$B$20),0),$H18))-$G18)/(IFERROR($F18/60,0)),0)&gt;='One product'!$B$12,"Yes","No"))</f>
        <v/>
      </c>
      <c r="P18" s="23">
        <f>IF($B18="","",IFERROR(((IF('One product'!$B$20&gt;0,IFERROR(($B18+$C18)/(1+'One product'!$B$20),0),($B18+$C18)))-(('One product'!$B$21+($B18+$C18)*'One product'!$B$22+($B18+$C18)*'One product'!$B$23+'One product'!$B$24+($B18+$C18)*'One product'!$B$25)*(IF('One product'!$B$20&gt;0,1,1+0.2)))-($D18*(1+$E18))-$I18-(IF('One product'!$B$20&gt;0,IFERROR($H18/(1+'One product'!$B$20),0),$H18))-$G18)/(IFERROR($F18/60,0)),"")+ROW()/1000000)</f>
        <v/>
      </c>
    </row>
    <row r="19">
      <c r="A19" s="19" t="inlineStr">
        <is>
          <t>Turned wooden spoon</t>
        </is>
      </c>
      <c r="B19" s="20" t="n">
        <v>16</v>
      </c>
      <c r="C19" s="20" t="n">
        <v>2.6</v>
      </c>
      <c r="D19" s="20" t="n">
        <v>3.8</v>
      </c>
      <c r="E19" s="21" t="n">
        <v>0.22</v>
      </c>
      <c r="F19" s="22" t="n">
        <v>45</v>
      </c>
      <c r="G19" s="20" t="n">
        <v>1.4</v>
      </c>
      <c r="H19" s="20" t="n">
        <v>0.3</v>
      </c>
      <c r="I19" s="20" t="n">
        <v>2.2</v>
      </c>
      <c r="J19" s="23">
        <f>IF($B19="","",(IF('One product'!$B$20&gt;0,IFERROR(($B19+$C19)/(1+'One product'!$B$20),0),($B19+$C19)))-(('One product'!$B$21+($B19+$C19)*'One product'!$B$22+($B19+$C19)*'One product'!$B$23+'One product'!$B$24+($B19+$C19)*'One product'!$B$25)*(IF('One product'!$B$20&gt;0,1,1+0.2)))-($D19*(1+$E19))-$I19-(IF('One product'!$B$20&gt;0,IFERROR($H19/(1+'One product'!$B$20),0),$H19))-$G19)</f>
        <v/>
      </c>
      <c r="K19" s="24">
        <f>IF($B19="","",IFERROR($F19/60,0))</f>
        <v/>
      </c>
      <c r="L19" s="23">
        <f>IF($B19="","",IFERROR(((IF('One product'!$B$20&gt;0,IFERROR(($B19+$C19)/(1+'One product'!$B$20),0),($B19+$C19)))-(('One product'!$B$21+($B19+$C19)*'One product'!$B$22+($B19+$C19)*'One product'!$B$23+'One product'!$B$24+($B19+$C19)*'One product'!$B$25)*(IF('One product'!$B$20&gt;0,1,1+0.2)))-($D19*(1+$E19))-$I19-(IF('One product'!$B$20&gt;0,IFERROR($H19/(1+'One product'!$B$20),0),$H19))-$G19)/(IFERROR($F19/60,0)),""))</f>
        <v/>
      </c>
      <c r="M19" s="23">
        <f>IF($B19="","",IF((IF('One product'!$B$20&gt;0,IFERROR(1/(1+'One product'!$B$20),0),1)-('One product'!$B$22+'One product'!$B$23+'One product'!$B$25)*(IF('One product'!$B$20&gt;0,1,1+0.2)))&lt;=0,"none",IFERROR(((('One product'!$B$21+'One product'!$B$24)*(IF('One product'!$B$20&gt;0,1,1+0.2))+($D19*(1+$E19))+$I19+(IF('One product'!$B$20&gt;0,IFERROR($H19/(1+'One product'!$B$20),0),$H19))+$G19)+'One product'!$B$11*(IFERROR($F19/60,0)))/(IF('One product'!$B$20&gt;0,IFERROR(1/(1+'One product'!$B$20),0),1)-('One product'!$B$22+'One product'!$B$23+'One product'!$B$25)*(IF('One product'!$B$20&gt;0,1,1+0.2)))-$C19,"")))</f>
        <v/>
      </c>
      <c r="N19" s="25">
        <f>IF($B19="","",IF(IFERROR(((IF('One product'!$B$20&gt;0,IFERROR(($B19+$C19)/(1+'One product'!$B$20),0),($B19+$C19)))-(('One product'!$B$21+($B19+$C19)*'One product'!$B$22+($B19+$C19)*'One product'!$B$23+'One product'!$B$24+($B19+$C19)*'One product'!$B$25)*(IF('One product'!$B$20&gt;0,1,1+0.2)))-($D19*(1+$E19))-$I19-(IF('One product'!$B$20&gt;0,IFERROR($H19/(1+'One product'!$B$20),0),$H19))-$G19)/(IFERROR($F19/60,0)),0)&gt;='One product'!$B$11,"Yes","No"))</f>
        <v/>
      </c>
      <c r="O19" s="25">
        <f>IF($B19="","",IF(IFERROR(((IF('One product'!$B$20&gt;0,IFERROR(($B19+$C19)/(1+'One product'!$B$20),0),($B19+$C19)))-(('One product'!$B$21+($B19+$C19)*'One product'!$B$22+($B19+$C19)*'One product'!$B$23+'One product'!$B$24+($B19+$C19)*'One product'!$B$25)*(IF('One product'!$B$20&gt;0,1,1+0.2)))-($D19*(1+$E19))-$I19-(IF('One product'!$B$20&gt;0,IFERROR($H19/(1+'One product'!$B$20),0),$H19))-$G19)/(IFERROR($F19/60,0)),0)&gt;='One product'!$B$12,"Yes","No"))</f>
        <v/>
      </c>
      <c r="P19" s="23">
        <f>IF($B19="","",IFERROR(((IF('One product'!$B$20&gt;0,IFERROR(($B19+$C19)/(1+'One product'!$B$20),0),($B19+$C19)))-(('One product'!$B$21+($B19+$C19)*'One product'!$B$22+($B19+$C19)*'One product'!$B$23+'One product'!$B$24+($B19+$C19)*'One product'!$B$25)*(IF('One product'!$B$20&gt;0,1,1+0.2)))-($D19*(1+$E19))-$I19-(IF('One product'!$B$20&gt;0,IFERROR($H19/(1+'One product'!$B$20),0),$H19))-$G19)/(IFERROR($F19/60,0)),"")+ROW()/1000000)</f>
        <v/>
      </c>
    </row>
  </sheetData>
  <conditionalFormatting sqref="L8:L19">
    <cfRule type="cellIs" priority="1" operator="lessThan" dxfId="0">
      <formula>'One product'!$B$11</formula>
    </cfRule>
    <cfRule type="cellIs" priority="2" operator="lessThan" dxfId="1">
      <formula>0</formula>
    </cfRule>
  </conditionalFormatting>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25"/>
  <sheetViews>
    <sheetView showGridLines="0" workbookViewId="0">
      <selection activeCell="A1" sqref="A1"/>
    </sheetView>
  </sheetViews>
  <sheetFormatPr baseColWidth="8" defaultRowHeight="15"/>
  <cols>
    <col width="7" customWidth="1" min="1" max="1"/>
    <col width="24" customWidth="1" min="2" max="2"/>
    <col width="11" customWidth="1" min="3" max="3"/>
    <col width="9" customWidth="1" min="4" max="4"/>
    <col width="14" customWidth="1" min="5" max="5"/>
    <col width="16" customWidth="1" min="6" max="6"/>
  </cols>
  <sheetData>
    <row r="1">
      <c r="A1" s="1" t="inlineStr">
        <is>
          <t>ZAZEN TAX</t>
        </is>
      </c>
    </row>
    <row r="2">
      <c r="A2" s="2" t="inlineStr">
        <is>
          <t>By what your hour earns on each</t>
        </is>
      </c>
    </row>
    <row r="3">
      <c r="A3" s="3" t="inlineStr">
        <is>
          <t>Rarely the order you would guess, and occasionally an uncomfortable one.</t>
        </is>
      </c>
    </row>
    <row r="6" ht="28" customHeight="1">
      <c r="A6" s="18" t="inlineStr">
        <is>
          <t>Rank</t>
        </is>
      </c>
      <c r="B6" s="18" t="inlineStr">
        <is>
          <t>Product</t>
        </is>
      </c>
      <c r="C6" s="18" t="inlineStr">
        <is>
          <t>Price</t>
        </is>
      </c>
      <c r="D6" s="18" t="inlineStr">
        <is>
          <t>Hours</t>
        </is>
      </c>
      <c r="E6" s="18" t="inlineStr">
        <is>
          <t>Your hourly rate</t>
        </is>
      </c>
      <c r="F6" s="18" t="inlineStr">
        <is>
          <t>Price for target rate</t>
        </is>
      </c>
    </row>
    <row r="7">
      <c r="A7" s="26" t="n">
        <v>1</v>
      </c>
      <c r="B7" s="25">
        <f>IFERROR(INDEX('Your range'!$A$8:$A$19,MATCH(LARGE('Your range'!$P$8:$P$19,1),'Your range'!$P$8:$P$19,0)),"")</f>
        <v/>
      </c>
      <c r="C7" s="23">
        <f>IFERROR(INDEX('Your range'!$B$8:$B$19,MATCH(LARGE('Your range'!$P$8:$P$19,1),'Your range'!$P$8:$P$19,0)),"")</f>
        <v/>
      </c>
      <c r="D7" s="24">
        <f>IFERROR(INDEX('Your range'!$K$8:$K$19,MATCH(LARGE('Your range'!$P$8:$P$19,1),'Your range'!$P$8:$P$19,0)),"")</f>
        <v/>
      </c>
      <c r="E7" s="23">
        <f>IFERROR(INDEX('Your range'!$L$8:$L$19,MATCH(LARGE('Your range'!$P$8:$P$19,1),'Your range'!$P$8:$P$19,0)),"")</f>
        <v/>
      </c>
      <c r="F7" s="23">
        <f>IFERROR(INDEX('Your range'!$M$8:$M$19,MATCH(LARGE('Your range'!$P$8:$P$19,1),'Your range'!$P$8:$P$19,0)),"")</f>
        <v/>
      </c>
    </row>
    <row r="8">
      <c r="A8" s="26" t="n">
        <v>2</v>
      </c>
      <c r="B8" s="25">
        <f>IFERROR(INDEX('Your range'!$A$8:$A$19,MATCH(LARGE('Your range'!$P$8:$P$19,2),'Your range'!$P$8:$P$19,0)),"")</f>
        <v/>
      </c>
      <c r="C8" s="23">
        <f>IFERROR(INDEX('Your range'!$B$8:$B$19,MATCH(LARGE('Your range'!$P$8:$P$19,2),'Your range'!$P$8:$P$19,0)),"")</f>
        <v/>
      </c>
      <c r="D8" s="24">
        <f>IFERROR(INDEX('Your range'!$K$8:$K$19,MATCH(LARGE('Your range'!$P$8:$P$19,2),'Your range'!$P$8:$P$19,0)),"")</f>
        <v/>
      </c>
      <c r="E8" s="23">
        <f>IFERROR(INDEX('Your range'!$L$8:$L$19,MATCH(LARGE('Your range'!$P$8:$P$19,2),'Your range'!$P$8:$P$19,0)),"")</f>
        <v/>
      </c>
      <c r="F8" s="23">
        <f>IFERROR(INDEX('Your range'!$M$8:$M$19,MATCH(LARGE('Your range'!$P$8:$P$19,2),'Your range'!$P$8:$P$19,0)),"")</f>
        <v/>
      </c>
    </row>
    <row r="9">
      <c r="A9" s="26" t="n">
        <v>3</v>
      </c>
      <c r="B9" s="25">
        <f>IFERROR(INDEX('Your range'!$A$8:$A$19,MATCH(LARGE('Your range'!$P$8:$P$19,3),'Your range'!$P$8:$P$19,0)),"")</f>
        <v/>
      </c>
      <c r="C9" s="23">
        <f>IFERROR(INDEX('Your range'!$B$8:$B$19,MATCH(LARGE('Your range'!$P$8:$P$19,3),'Your range'!$P$8:$P$19,0)),"")</f>
        <v/>
      </c>
      <c r="D9" s="24">
        <f>IFERROR(INDEX('Your range'!$K$8:$K$19,MATCH(LARGE('Your range'!$P$8:$P$19,3),'Your range'!$P$8:$P$19,0)),"")</f>
        <v/>
      </c>
      <c r="E9" s="23">
        <f>IFERROR(INDEX('Your range'!$L$8:$L$19,MATCH(LARGE('Your range'!$P$8:$P$19,3),'Your range'!$P$8:$P$19,0)),"")</f>
        <v/>
      </c>
      <c r="F9" s="23">
        <f>IFERROR(INDEX('Your range'!$M$8:$M$19,MATCH(LARGE('Your range'!$P$8:$P$19,3),'Your range'!$P$8:$P$19,0)),"")</f>
        <v/>
      </c>
    </row>
    <row r="10">
      <c r="A10" s="26" t="n">
        <v>4</v>
      </c>
      <c r="B10" s="25">
        <f>IFERROR(INDEX('Your range'!$A$8:$A$19,MATCH(LARGE('Your range'!$P$8:$P$19,4),'Your range'!$P$8:$P$19,0)),"")</f>
        <v/>
      </c>
      <c r="C10" s="23">
        <f>IFERROR(INDEX('Your range'!$B$8:$B$19,MATCH(LARGE('Your range'!$P$8:$P$19,4),'Your range'!$P$8:$P$19,0)),"")</f>
        <v/>
      </c>
      <c r="D10" s="24">
        <f>IFERROR(INDEX('Your range'!$K$8:$K$19,MATCH(LARGE('Your range'!$P$8:$P$19,4),'Your range'!$P$8:$P$19,0)),"")</f>
        <v/>
      </c>
      <c r="E10" s="23">
        <f>IFERROR(INDEX('Your range'!$L$8:$L$19,MATCH(LARGE('Your range'!$P$8:$P$19,4),'Your range'!$P$8:$P$19,0)),"")</f>
        <v/>
      </c>
      <c r="F10" s="23">
        <f>IFERROR(INDEX('Your range'!$M$8:$M$19,MATCH(LARGE('Your range'!$P$8:$P$19,4),'Your range'!$P$8:$P$19,0)),"")</f>
        <v/>
      </c>
    </row>
    <row r="11">
      <c r="A11" s="26" t="n">
        <v>5</v>
      </c>
      <c r="B11" s="25">
        <f>IFERROR(INDEX('Your range'!$A$8:$A$19,MATCH(LARGE('Your range'!$P$8:$P$19,5),'Your range'!$P$8:$P$19,0)),"")</f>
        <v/>
      </c>
      <c r="C11" s="23">
        <f>IFERROR(INDEX('Your range'!$B$8:$B$19,MATCH(LARGE('Your range'!$P$8:$P$19,5),'Your range'!$P$8:$P$19,0)),"")</f>
        <v/>
      </c>
      <c r="D11" s="24">
        <f>IFERROR(INDEX('Your range'!$K$8:$K$19,MATCH(LARGE('Your range'!$P$8:$P$19,5),'Your range'!$P$8:$P$19,0)),"")</f>
        <v/>
      </c>
      <c r="E11" s="23">
        <f>IFERROR(INDEX('Your range'!$L$8:$L$19,MATCH(LARGE('Your range'!$P$8:$P$19,5),'Your range'!$P$8:$P$19,0)),"")</f>
        <v/>
      </c>
      <c r="F11" s="23">
        <f>IFERROR(INDEX('Your range'!$M$8:$M$19,MATCH(LARGE('Your range'!$P$8:$P$19,5),'Your range'!$P$8:$P$19,0)),"")</f>
        <v/>
      </c>
    </row>
    <row r="12">
      <c r="A12" s="26" t="n">
        <v>6</v>
      </c>
      <c r="B12" s="25">
        <f>IFERROR(INDEX('Your range'!$A$8:$A$19,MATCH(LARGE('Your range'!$P$8:$P$19,6),'Your range'!$P$8:$P$19,0)),"")</f>
        <v/>
      </c>
      <c r="C12" s="23">
        <f>IFERROR(INDEX('Your range'!$B$8:$B$19,MATCH(LARGE('Your range'!$P$8:$P$19,6),'Your range'!$P$8:$P$19,0)),"")</f>
        <v/>
      </c>
      <c r="D12" s="24">
        <f>IFERROR(INDEX('Your range'!$K$8:$K$19,MATCH(LARGE('Your range'!$P$8:$P$19,6),'Your range'!$P$8:$P$19,0)),"")</f>
        <v/>
      </c>
      <c r="E12" s="23">
        <f>IFERROR(INDEX('Your range'!$L$8:$L$19,MATCH(LARGE('Your range'!$P$8:$P$19,6),'Your range'!$P$8:$P$19,0)),"")</f>
        <v/>
      </c>
      <c r="F12" s="23">
        <f>IFERROR(INDEX('Your range'!$M$8:$M$19,MATCH(LARGE('Your range'!$P$8:$P$19,6),'Your range'!$P$8:$P$19,0)),"")</f>
        <v/>
      </c>
    </row>
    <row r="13">
      <c r="A13" s="26" t="n">
        <v>7</v>
      </c>
      <c r="B13" s="25">
        <f>IFERROR(INDEX('Your range'!$A$8:$A$19,MATCH(LARGE('Your range'!$P$8:$P$19,7),'Your range'!$P$8:$P$19,0)),"")</f>
        <v/>
      </c>
      <c r="C13" s="23">
        <f>IFERROR(INDEX('Your range'!$B$8:$B$19,MATCH(LARGE('Your range'!$P$8:$P$19,7),'Your range'!$P$8:$P$19,0)),"")</f>
        <v/>
      </c>
      <c r="D13" s="24">
        <f>IFERROR(INDEX('Your range'!$K$8:$K$19,MATCH(LARGE('Your range'!$P$8:$P$19,7),'Your range'!$P$8:$P$19,0)),"")</f>
        <v/>
      </c>
      <c r="E13" s="23">
        <f>IFERROR(INDEX('Your range'!$L$8:$L$19,MATCH(LARGE('Your range'!$P$8:$P$19,7),'Your range'!$P$8:$P$19,0)),"")</f>
        <v/>
      </c>
      <c r="F13" s="23">
        <f>IFERROR(INDEX('Your range'!$M$8:$M$19,MATCH(LARGE('Your range'!$P$8:$P$19,7),'Your range'!$P$8:$P$19,0)),"")</f>
        <v/>
      </c>
    </row>
    <row r="14">
      <c r="A14" s="26" t="n">
        <v>8</v>
      </c>
      <c r="B14" s="25">
        <f>IFERROR(INDEX('Your range'!$A$8:$A$19,MATCH(LARGE('Your range'!$P$8:$P$19,8),'Your range'!$P$8:$P$19,0)),"")</f>
        <v/>
      </c>
      <c r="C14" s="23">
        <f>IFERROR(INDEX('Your range'!$B$8:$B$19,MATCH(LARGE('Your range'!$P$8:$P$19,8),'Your range'!$P$8:$P$19,0)),"")</f>
        <v/>
      </c>
      <c r="D14" s="24">
        <f>IFERROR(INDEX('Your range'!$K$8:$K$19,MATCH(LARGE('Your range'!$P$8:$P$19,8),'Your range'!$P$8:$P$19,0)),"")</f>
        <v/>
      </c>
      <c r="E14" s="23">
        <f>IFERROR(INDEX('Your range'!$L$8:$L$19,MATCH(LARGE('Your range'!$P$8:$P$19,8),'Your range'!$P$8:$P$19,0)),"")</f>
        <v/>
      </c>
      <c r="F14" s="23">
        <f>IFERROR(INDEX('Your range'!$M$8:$M$19,MATCH(LARGE('Your range'!$P$8:$P$19,8),'Your range'!$P$8:$P$19,0)),"")</f>
        <v/>
      </c>
    </row>
    <row r="15">
      <c r="A15" s="26" t="n">
        <v>9</v>
      </c>
      <c r="B15" s="25">
        <f>IFERROR(INDEX('Your range'!$A$8:$A$19,MATCH(LARGE('Your range'!$P$8:$P$19,9),'Your range'!$P$8:$P$19,0)),"")</f>
        <v/>
      </c>
      <c r="C15" s="23">
        <f>IFERROR(INDEX('Your range'!$B$8:$B$19,MATCH(LARGE('Your range'!$P$8:$P$19,9),'Your range'!$P$8:$P$19,0)),"")</f>
        <v/>
      </c>
      <c r="D15" s="24">
        <f>IFERROR(INDEX('Your range'!$K$8:$K$19,MATCH(LARGE('Your range'!$P$8:$P$19,9),'Your range'!$P$8:$P$19,0)),"")</f>
        <v/>
      </c>
      <c r="E15" s="23">
        <f>IFERROR(INDEX('Your range'!$L$8:$L$19,MATCH(LARGE('Your range'!$P$8:$P$19,9),'Your range'!$P$8:$P$19,0)),"")</f>
        <v/>
      </c>
      <c r="F15" s="23">
        <f>IFERROR(INDEX('Your range'!$M$8:$M$19,MATCH(LARGE('Your range'!$P$8:$P$19,9),'Your range'!$P$8:$P$19,0)),"")</f>
        <v/>
      </c>
    </row>
    <row r="16">
      <c r="A16" s="26" t="n">
        <v>10</v>
      </c>
      <c r="B16" s="25">
        <f>IFERROR(INDEX('Your range'!$A$8:$A$19,MATCH(LARGE('Your range'!$P$8:$P$19,10),'Your range'!$P$8:$P$19,0)),"")</f>
        <v/>
      </c>
      <c r="C16" s="23">
        <f>IFERROR(INDEX('Your range'!$B$8:$B$19,MATCH(LARGE('Your range'!$P$8:$P$19,10),'Your range'!$P$8:$P$19,0)),"")</f>
        <v/>
      </c>
      <c r="D16" s="24">
        <f>IFERROR(INDEX('Your range'!$K$8:$K$19,MATCH(LARGE('Your range'!$P$8:$P$19,10),'Your range'!$P$8:$P$19,0)),"")</f>
        <v/>
      </c>
      <c r="E16" s="23">
        <f>IFERROR(INDEX('Your range'!$L$8:$L$19,MATCH(LARGE('Your range'!$P$8:$P$19,10),'Your range'!$P$8:$P$19,0)),"")</f>
        <v/>
      </c>
      <c r="F16" s="23">
        <f>IFERROR(INDEX('Your range'!$M$8:$M$19,MATCH(LARGE('Your range'!$P$8:$P$19,10),'Your range'!$P$8:$P$19,0)),"")</f>
        <v/>
      </c>
    </row>
    <row r="17">
      <c r="A17" s="26" t="n">
        <v>11</v>
      </c>
      <c r="B17" s="25">
        <f>IFERROR(INDEX('Your range'!$A$8:$A$19,MATCH(LARGE('Your range'!$P$8:$P$19,11),'Your range'!$P$8:$P$19,0)),"")</f>
        <v/>
      </c>
      <c r="C17" s="23">
        <f>IFERROR(INDEX('Your range'!$B$8:$B$19,MATCH(LARGE('Your range'!$P$8:$P$19,11),'Your range'!$P$8:$P$19,0)),"")</f>
        <v/>
      </c>
      <c r="D17" s="24">
        <f>IFERROR(INDEX('Your range'!$K$8:$K$19,MATCH(LARGE('Your range'!$P$8:$P$19,11),'Your range'!$P$8:$P$19,0)),"")</f>
        <v/>
      </c>
      <c r="E17" s="23">
        <f>IFERROR(INDEX('Your range'!$L$8:$L$19,MATCH(LARGE('Your range'!$P$8:$P$19,11),'Your range'!$P$8:$P$19,0)),"")</f>
        <v/>
      </c>
      <c r="F17" s="23">
        <f>IFERROR(INDEX('Your range'!$M$8:$M$19,MATCH(LARGE('Your range'!$P$8:$P$19,11),'Your range'!$P$8:$P$19,0)),"")</f>
        <v/>
      </c>
    </row>
    <row r="18">
      <c r="A18" s="26" t="n">
        <v>12</v>
      </c>
      <c r="B18" s="25">
        <f>IFERROR(INDEX('Your range'!$A$8:$A$19,MATCH(LARGE('Your range'!$P$8:$P$19,12),'Your range'!$P$8:$P$19,0)),"")</f>
        <v/>
      </c>
      <c r="C18" s="23">
        <f>IFERROR(INDEX('Your range'!$B$8:$B$19,MATCH(LARGE('Your range'!$P$8:$P$19,12),'Your range'!$P$8:$P$19,0)),"")</f>
        <v/>
      </c>
      <c r="D18" s="24">
        <f>IFERROR(INDEX('Your range'!$K$8:$K$19,MATCH(LARGE('Your range'!$P$8:$P$19,12),'Your range'!$P$8:$P$19,0)),"")</f>
        <v/>
      </c>
      <c r="E18" s="23">
        <f>IFERROR(INDEX('Your range'!$L$8:$L$19,MATCH(LARGE('Your range'!$P$8:$P$19,12),'Your range'!$P$8:$P$19,0)),"")</f>
        <v/>
      </c>
      <c r="F18" s="23">
        <f>IFERROR(INDEX('Your range'!$M$8:$M$19,MATCH(LARGE('Your range'!$P$8:$P$19,12),'Your range'!$P$8:$P$19,0)),"")</f>
        <v/>
      </c>
    </row>
    <row r="20">
      <c r="A20" s="8" t="inlineStr">
        <is>
          <t>Products paying under your target rate</t>
        </is>
      </c>
      <c r="B20" s="26">
        <f>COUNTIF('Your range'!$N$8:$N$19,"No")</f>
        <v/>
      </c>
      <c r="C20" s="10" t="inlineStr">
        <is>
          <t>Each one is either underpriced or takes too long.</t>
        </is>
      </c>
    </row>
    <row r="21">
      <c r="A21" s="8" t="inlineStr">
        <is>
          <t>Products paying under the National Living Wage</t>
        </is>
      </c>
      <c r="B21" s="26">
        <f>COUNTIF('Your range'!$O$8:$O$19,"No")</f>
        <v/>
      </c>
      <c r="C21" s="10" t="inlineStr">
        <is>
          <t>The April 2026 rate for 21 and over. You are not an employee, so it does not apply to you. It is still a useful line to notice you are under.</t>
        </is>
      </c>
    </row>
    <row r="22">
      <c r="A22" s="8" t="inlineStr">
        <is>
          <t>Best paid product</t>
        </is>
      </c>
      <c r="B22" s="27">
        <f>$B$7</f>
        <v/>
      </c>
    </row>
    <row r="23">
      <c r="A23" s="8" t="inlineStr">
        <is>
          <t>Worst paid product</t>
        </is>
      </c>
      <c r="B23" s="27">
        <f>$B$18</f>
        <v/>
      </c>
    </row>
    <row r="25">
      <c r="A25" s="17" t="inlineStr">
        <is>
          <t>The dearest item is often the worst paid, because the things that justify a high price are usually the things that take a long time.</t>
        </is>
      </c>
    </row>
  </sheetData>
  <mergeCells count="1">
    <mergeCell ref="A3:F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2026-08-10T09:29:57Z</dcterms:created>
  <dcterms:modified xmlns:dcterms="http://purl.org/dc/terms/" xmlns:xsi="http://www.w3.org/2001/XMLSchema-instance" xsi:type="dcterms:W3CDTF">2026-08-10T09:29:57Z</dcterms:modified>
</cp:coreProperties>
</file>