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Planner" sheetId="2" state="visible" r:id="rId2"/>
    <sheet xmlns:r="http://schemas.openxmlformats.org/officeDocument/2006/relationships" name="Order size" sheetId="3" state="visible" r:id="rId3"/>
  </sheets>
  <definedNames/>
  <calcPr calcId="124519" fullCalcOnLoad="1"/>
</workbook>
</file>

<file path=xl/styles.xml><?xml version="1.0" encoding="utf-8"?>
<styleSheet xmlns="http://schemas.openxmlformats.org/spreadsheetml/2006/main">
  <numFmts count="6">
    <numFmt numFmtId="164" formatCode="#,##0.0"/>
    <numFmt numFmtId="165" formatCode="dd mmm yyyy"/>
    <numFmt numFmtId="166" formatCode="£#,##0.00"/>
    <numFmt numFmtId="167" formatCode="0.0%"/>
    <numFmt numFmtId="168" formatCode="£#,##0.000"/>
    <numFmt numFmtId="169" formatCode="£#,##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i val="1"/>
      <color rgb="006B7280"/>
      <sz val="9"/>
    </font>
    <font>
      <name val="Calibri"/>
      <b val="1"/>
      <color rgb="001F2A37"/>
      <sz val="10"/>
    </font>
    <font>
      <name val="Calibri"/>
      <b val="1"/>
      <color rgb="001F2A37"/>
      <sz val="20"/>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vertical="center" wrapText="1"/>
    </xf>
    <xf numFmtId="0" fontId="7" fillId="3" borderId="1" pivotButton="0" quotePrefix="0" xfId="0"/>
    <xf numFmtId="3" fontId="7" fillId="3" borderId="1" pivotButton="0" quotePrefix="0" xfId="0"/>
    <xf numFmtId="164" fontId="7" fillId="4" borderId="1" pivotButton="0" quotePrefix="0" xfId="0"/>
    <xf numFmtId="3" fontId="7" fillId="4" borderId="1" pivotButton="0" quotePrefix="0" xfId="0"/>
    <xf numFmtId="165" fontId="7" fillId="4" borderId="1" pivotButton="0" quotePrefix="0" xfId="0"/>
    <xf numFmtId="0" fontId="7" fillId="4" borderId="1" pivotButton="0" quotePrefix="0" xfId="0"/>
    <xf numFmtId="0" fontId="8" fillId="0" borderId="0" pivotButton="0" quotePrefix="0" xfId="0"/>
    <xf numFmtId="0" fontId="7" fillId="0" borderId="0" pivotButton="0" quotePrefix="0" xfId="0"/>
    <xf numFmtId="3" fontId="9" fillId="4" borderId="1" pivotButton="0" quotePrefix="0" xfId="0"/>
    <xf numFmtId="0" fontId="6" fillId="2" borderId="0" pivotButton="0" quotePrefix="0" xfId="0"/>
    <xf numFmtId="0" fontId="0" fillId="2" borderId="0" pivotButton="0" quotePrefix="0" xfId="0"/>
    <xf numFmtId="166" fontId="9" fillId="3" borderId="1" pivotButton="0" quotePrefix="0" xfId="0"/>
    <xf numFmtId="0" fontId="3" fillId="0" borderId="0" applyAlignment="1" pivotButton="0" quotePrefix="0" xfId="0">
      <alignment vertical="center" wrapText="1"/>
    </xf>
    <xf numFmtId="167" fontId="9" fillId="3" borderId="1" pivotButton="0" quotePrefix="0" xfId="0"/>
    <xf numFmtId="3" fontId="9" fillId="3" borderId="1" pivotButton="0" quotePrefix="0" xfId="0"/>
    <xf numFmtId="166" fontId="9" fillId="4" borderId="1" pivotButton="0" quotePrefix="0" xfId="0"/>
    <xf numFmtId="0" fontId="9" fillId="0" borderId="0" pivotButton="0" quotePrefix="0" xfId="0"/>
    <xf numFmtId="3" fontId="10" fillId="4" borderId="1" pivotButton="0" quotePrefix="0" xfId="0"/>
    <xf numFmtId="164" fontId="9" fillId="4" borderId="1" pivotButton="0" quotePrefix="0" xfId="0"/>
    <xf numFmtId="168" fontId="9" fillId="4" borderId="1" pivotButton="0" quotePrefix="0" xfId="0"/>
    <xf numFmtId="168" fontId="7" fillId="4" borderId="1" pivotButton="0" quotePrefix="0" xfId="0"/>
    <xf numFmtId="169" fontId="7" fillId="4" borderId="1" pivotButton="0" quotePrefix="0" xfId="0"/>
  </cellXfs>
  <cellStyles count="1">
    <cellStyle name="Normal" xfId="0" builtinId="0" hidden="0"/>
  </cellStyles>
  <dxfs count="3">
    <dxf>
      <fill>
        <patternFill patternType="solid">
          <fgColor rgb="00FAE9EB"/>
        </patternFill>
      </fill>
    </dxf>
    <dxf>
      <fill>
        <patternFill patternType="solid">
          <fgColor rgb="00FAF0E2"/>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3"/>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Restock and Inventory Planner</t>
        </is>
      </c>
    </row>
    <row r="3">
      <c r="A3" s="3" t="inlineStr">
        <is>
          <t>When to order, and the quantity that actually costs least.</t>
        </is>
      </c>
    </row>
    <row r="5">
      <c r="B5" s="4" t="inlineStr">
        <is>
          <t>When to order is the easy half</t>
        </is>
      </c>
    </row>
    <row r="6" ht="45" customHeight="1">
      <c r="B6" s="5" t="inlineStr">
        <is>
          <t>Daily sales times your lead time is what you will get through while the container is moving. Add a safety buffer for the supplier being late, and that is your reorder point. The days between your current stock and that point is the date to put in the diary.</t>
        </is>
      </c>
    </row>
    <row r="8" ht="30" customHeight="1">
      <c r="B8" s="5" t="inlineStr">
        <is>
          <t>The planner does that for every product and sorts the list so whatever needs ordering first is at the top. Anything showing as overdue needed ordering before today.</t>
        </is>
      </c>
    </row>
    <row r="10">
      <c r="B10" s="4" t="inlineStr">
        <is>
          <t>How much to order is where the money is</t>
        </is>
      </c>
    </row>
    <row r="11" ht="60" customHeight="1">
      <c r="B11" s="5" t="inlineStr">
        <is>
          <t>Everyone knows bigger orders are cheaper per unit, because freight, duty and clearance spread across more units. Fewer people notice that bigger orders are also more expensive per unit, because the stock sits in a fulfilment centre for longer and storage is charged for every month of it.</t>
        </is>
      </c>
    </row>
    <row r="13" ht="45" customHeight="1">
      <c r="B13" s="5" t="inlineStr">
        <is>
          <t>Those two pull in opposite directions, so the total cost per unit has a genuine minimum. Below it you are paying too much freight. Above it you are paying too much storage, and tying up cash you could have spent on something that sells.</t>
        </is>
      </c>
    </row>
    <row r="15">
      <c r="B15" s="4" t="inlineStr">
        <is>
          <t>The formula</t>
        </is>
      </c>
    </row>
    <row r="16" ht="60" customHeight="1">
      <c r="B16" s="5" t="inlineStr">
        <is>
          <t>Optimal quantity is the square root of two times your monthly sales times the fixed cost of placing an order, divided by the monthly storage cost of one unit. It is the economic order quantity, with the order cost being real freight, duty and clearance rather than an abstraction, and the holding cost being the actual FBA storage rate for your box.</t>
        </is>
      </c>
    </row>
    <row r="18" ht="30" customHeight="1">
      <c r="B18" s="5" t="inlineStr">
        <is>
          <t>On the worked example the answer is 1,068 units. Ordering 2,000 to get the freight rate down costs 39p a unit more than that, and ties up six thousand pounds of extra cash to do it.</t>
        </is>
      </c>
    </row>
    <row r="20">
      <c r="B20" s="4" t="inlineStr">
        <is>
          <t>The curve is forgiving, and symmetrically so</t>
        </is>
      </c>
    </row>
    <row r="21" ht="75" customHeight="1">
      <c r="B21" s="5" t="inlineStr">
        <is>
          <t>Being wrong by half in either direction costs the same. Ordering half the optimum and ordering double it both add about 49p a unit, because the penalty depends on the ratio to the optimum rather than on which side of it you are. So the exact number matters much less than being in the right area, and if your supplier quotes in container loads you can take the nearest one without much regret.</t>
        </is>
      </c>
    </row>
    <row r="23">
      <c r="B23" s="4" t="inlineStr">
        <is>
          <t>What the optimum ignores, on purpose</t>
        </is>
      </c>
    </row>
    <row r="24" ht="30" customHeight="1">
      <c r="B24" s="5" t="inlineStr">
        <is>
          <t>1.  Whether you have the cash. The order size sheet shows the capital each quantity ties up, because the cheapest order is not always the affordable one.</t>
        </is>
      </c>
    </row>
    <row r="26" ht="30" customHeight="1">
      <c r="B26" s="5" t="inlineStr">
        <is>
          <t>2.  Whether the product will still be selling. A twelve-month order of something seasonal is a write-down waiting to happen, whatever the arithmetic says.</t>
        </is>
      </c>
    </row>
    <row r="28" ht="30" customHeight="1">
      <c r="B28" s="5" t="inlineStr">
        <is>
          <t>3.  Minimum order quantities, supplier price breaks and container fill. Real quotes come in steps and the optimum rarely lands on one, so take the nearest step below it.</t>
        </is>
      </c>
    </row>
    <row r="30" ht="30" customHeight="1">
      <c r="B30" s="5" t="inlineStr">
        <is>
          <t>4.  The aged inventory surcharge. If a quantity gives you more than about eight months of cover, run it through the storage estimator before ordering.</t>
        </is>
      </c>
    </row>
    <row r="32">
      <c r="B32" s="4" t="inlineStr">
        <is>
          <t>General information</t>
        </is>
      </c>
    </row>
    <row r="33" ht="30" customHeight="1">
      <c r="B33"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1"/>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0" customWidth="1" min="1" max="1"/>
    <col width="11" customWidth="1" min="2" max="2"/>
    <col width="11" customWidth="1" min="3" max="3"/>
    <col width="10" customWidth="1" min="4" max="4"/>
    <col width="10" customWidth="1" min="5" max="5"/>
    <col width="10" customWidth="1" min="6" max="6"/>
    <col width="10" customWidth="1" min="7" max="7"/>
    <col width="11" customWidth="1" min="8" max="8"/>
    <col width="11" customWidth="1" min="9" max="9"/>
    <col width="12" customWidth="1" min="10" max="10"/>
    <col width="12" customWidth="1" min="11" max="11"/>
    <col width="16" customWidth="1" min="12" max="12"/>
  </cols>
  <sheetData>
    <row r="1">
      <c r="A1" s="1" t="inlineStr">
        <is>
          <t>ZAZEN TAX</t>
        </is>
      </c>
    </row>
    <row r="2">
      <c r="A2" s="2" t="inlineStr">
        <is>
          <t>When each product needs ordering</t>
        </is>
      </c>
    </row>
    <row r="5">
      <c r="A5" s="3" t="inlineStr">
        <is>
          <t>Yellow is yours, grey is worked out. Order by is a real date, counted from today.</t>
        </is>
      </c>
    </row>
    <row r="6" ht="28" customHeight="1">
      <c r="A6" s="6" t="inlineStr">
        <is>
          <t>Product</t>
        </is>
      </c>
      <c r="B6" s="6" t="inlineStr">
        <is>
          <t>Units a month</t>
        </is>
      </c>
      <c r="C6" s="6" t="inlineStr">
        <is>
          <t>Lead time days</t>
        </is>
      </c>
      <c r="D6" s="6" t="inlineStr">
        <is>
          <t>Safety days</t>
        </is>
      </c>
      <c r="E6" s="6" t="inlineStr">
        <is>
          <t>Stock now</t>
        </is>
      </c>
      <c r="F6" s="6" t="inlineStr">
        <is>
          <t>On order</t>
        </is>
      </c>
      <c r="G6" s="6" t="inlineStr">
        <is>
          <t>Sales a day</t>
        </is>
      </c>
      <c r="H6" s="6" t="inlineStr">
        <is>
          <t>Reorder point</t>
        </is>
      </c>
      <c r="I6" s="6" t="inlineStr">
        <is>
          <t>Days of cover</t>
        </is>
      </c>
      <c r="J6" s="6" t="inlineStr">
        <is>
          <t>Days until reorder</t>
        </is>
      </c>
      <c r="K6" s="6" t="inlineStr">
        <is>
          <t>Order by</t>
        </is>
      </c>
      <c r="L6" s="6" t="inlineStr">
        <is>
          <t>Status</t>
        </is>
      </c>
    </row>
    <row r="7">
      <c r="A7" s="7" t="inlineStr">
        <is>
          <t>Fluffy Jacket</t>
        </is>
      </c>
      <c r="B7" s="8" t="n">
        <v>400</v>
      </c>
      <c r="C7" s="8" t="n">
        <v>45</v>
      </c>
      <c r="D7" s="8" t="n">
        <v>14</v>
      </c>
      <c r="E7" s="8" t="n">
        <v>620</v>
      </c>
      <c r="F7" s="8" t="n">
        <v>0</v>
      </c>
      <c r="G7" s="9">
        <f>IF($B7="","",IFERROR($B7/30.4375,0))</f>
        <v/>
      </c>
      <c r="H7" s="10">
        <f>IF($B7="","",(IFERROR($B7/30.4375,0))*($C7+$D7))</f>
        <v/>
      </c>
      <c r="I7" s="9">
        <f>IF($B7="","",IFERROR(($E7+$F7)/(IFERROR($B7/30.4375,0)),0))</f>
        <v/>
      </c>
      <c r="J7" s="9">
        <f>IF($B7="","",IFERROR((($E7+$F7)-((IFERROR($B7/30.4375,0))*($C7+$D7)))/(IFERROR($B7/30.4375,0)),""))</f>
        <v/>
      </c>
      <c r="K7" s="11">
        <f>IF($B7="","",TODAY()+IFERROR((($E7+$F7)-((IFERROR($B7/30.4375,0))*($C7+$D7)))/(IFERROR($B7/30.4375,0)),0))</f>
        <v/>
      </c>
      <c r="L7" s="12">
        <f>IF($B7="","",IF(IFERROR((($E7+$F7)-((IFERROR($B7/30.4375,0))*($C7+$D7)))/(IFERROR($B7/30.4375,0)),0)&lt;0,"Order now",IF(IFERROR((($E7+$F7)-((IFERROR($B7/30.4375,0))*($C7+$D7)))/(IFERROR($B7/30.4375,0)),0)&lt;14,"Order this week","Fine")))</f>
        <v/>
      </c>
    </row>
    <row r="8">
      <c r="A8" s="7" t="inlineStr">
        <is>
          <t>Fluffy Socks</t>
        </is>
      </c>
      <c r="B8" s="8" t="n">
        <v>620</v>
      </c>
      <c r="C8" s="8" t="n">
        <v>30</v>
      </c>
      <c r="D8" s="8" t="n">
        <v>14</v>
      </c>
      <c r="E8" s="8" t="n">
        <v>410</v>
      </c>
      <c r="F8" s="8" t="n">
        <v>500</v>
      </c>
      <c r="G8" s="9">
        <f>IF($B8="","",IFERROR($B8/30.4375,0))</f>
        <v/>
      </c>
      <c r="H8" s="10">
        <f>IF($B8="","",(IFERROR($B8/30.4375,0))*($C8+$D8))</f>
        <v/>
      </c>
      <c r="I8" s="9">
        <f>IF($B8="","",IFERROR(($E8+$F8)/(IFERROR($B8/30.4375,0)),0))</f>
        <v/>
      </c>
      <c r="J8" s="9">
        <f>IF($B8="","",IFERROR((($E8+$F8)-((IFERROR($B8/30.4375,0))*($C8+$D8)))/(IFERROR($B8/30.4375,0)),""))</f>
        <v/>
      </c>
      <c r="K8" s="11">
        <f>IF($B8="","",TODAY()+IFERROR((($E8+$F8)-((IFERROR($B8/30.4375,0))*($C8+$D8)))/(IFERROR($B8/30.4375,0)),0))</f>
        <v/>
      </c>
      <c r="L8" s="12">
        <f>IF($B8="","",IF(IFERROR((($E8+$F8)-((IFERROR($B8/30.4375,0))*($C8+$D8)))/(IFERROR($B8/30.4375,0)),0)&lt;0,"Order now",IF(IFERROR((($E8+$F8)-((IFERROR($B8/30.4375,0))*($C8+$D8)))/(IFERROR($B8/30.4375,0)),0)&lt;14,"Order this week","Fine")))</f>
        <v/>
      </c>
    </row>
    <row r="9">
      <c r="A9" s="7" t="inlineStr">
        <is>
          <t>Puffy Toy</t>
        </is>
      </c>
      <c r="B9" s="8" t="n">
        <v>310</v>
      </c>
      <c r="C9" s="8" t="n">
        <v>45</v>
      </c>
      <c r="D9" s="8" t="n">
        <v>14</v>
      </c>
      <c r="E9" s="8" t="n">
        <v>880</v>
      </c>
      <c r="F9" s="8" t="n">
        <v>0</v>
      </c>
      <c r="G9" s="9">
        <f>IF($B9="","",IFERROR($B9/30.4375,0))</f>
        <v/>
      </c>
      <c r="H9" s="10">
        <f>IF($B9="","",(IFERROR($B9/30.4375,0))*($C9+$D9))</f>
        <v/>
      </c>
      <c r="I9" s="9">
        <f>IF($B9="","",IFERROR(($E9+$F9)/(IFERROR($B9/30.4375,0)),0))</f>
        <v/>
      </c>
      <c r="J9" s="9">
        <f>IF($B9="","",IFERROR((($E9+$F9)-((IFERROR($B9/30.4375,0))*($C9+$D9)))/(IFERROR($B9/30.4375,0)),""))</f>
        <v/>
      </c>
      <c r="K9" s="11">
        <f>IF($B9="","",TODAY()+IFERROR((($E9+$F9)-((IFERROR($B9/30.4375,0))*($C9+$D9)))/(IFERROR($B9/30.4375,0)),0))</f>
        <v/>
      </c>
      <c r="L9" s="12">
        <f>IF($B9="","",IF(IFERROR((($E9+$F9)-((IFERROR($B9/30.4375,0))*($C9+$D9)))/(IFERROR($B9/30.4375,0)),0)&lt;0,"Order now",IF(IFERROR((($E9+$F9)-((IFERROR($B9/30.4375,0))*($C9+$D9)))/(IFERROR($B9/30.4375,0)),0)&lt;14,"Order this week","Fine")))</f>
        <v/>
      </c>
    </row>
    <row r="10">
      <c r="A10" s="7" t="inlineStr">
        <is>
          <t>Teddy Bear</t>
        </is>
      </c>
      <c r="B10" s="8" t="n">
        <v>180</v>
      </c>
      <c r="C10" s="8" t="n">
        <v>60</v>
      </c>
      <c r="D10" s="8" t="n">
        <v>21</v>
      </c>
      <c r="E10" s="8" t="n">
        <v>240</v>
      </c>
      <c r="F10" s="8" t="n">
        <v>0</v>
      </c>
      <c r="G10" s="9">
        <f>IF($B10="","",IFERROR($B10/30.4375,0))</f>
        <v/>
      </c>
      <c r="H10" s="10">
        <f>IF($B10="","",(IFERROR($B10/30.4375,0))*($C10+$D10))</f>
        <v/>
      </c>
      <c r="I10" s="9">
        <f>IF($B10="","",IFERROR(($E10+$F10)/(IFERROR($B10/30.4375,0)),0))</f>
        <v/>
      </c>
      <c r="J10" s="9">
        <f>IF($B10="","",IFERROR((($E10+$F10)-((IFERROR($B10/30.4375,0))*($C10+$D10)))/(IFERROR($B10/30.4375,0)),""))</f>
        <v/>
      </c>
      <c r="K10" s="11">
        <f>IF($B10="","",TODAY()+IFERROR((($E10+$F10)-((IFERROR($B10/30.4375,0))*($C10+$D10)))/(IFERROR($B10/30.4375,0)),0))</f>
        <v/>
      </c>
      <c r="L10" s="12">
        <f>IF($B10="","",IF(IFERROR((($E10+$F10)-((IFERROR($B10/30.4375,0))*($C10+$D10)))/(IFERROR($B10/30.4375,0)),0)&lt;0,"Order now",IF(IFERROR((($E10+$F10)-((IFERROR($B10/30.4375,0))*($C10+$D10)))/(IFERROR($B10/30.4375,0)),0)&lt;14,"Order this week","Fine")))</f>
        <v/>
      </c>
    </row>
    <row r="11">
      <c r="A11" s="7" t="inlineStr">
        <is>
          <t>Ceramic Mug Set</t>
        </is>
      </c>
      <c r="B11" s="8" t="n">
        <v>240</v>
      </c>
      <c r="C11" s="8" t="n">
        <v>45</v>
      </c>
      <c r="D11" s="8" t="n">
        <v>14</v>
      </c>
      <c r="E11" s="8" t="n">
        <v>190</v>
      </c>
      <c r="F11" s="8" t="n">
        <v>0</v>
      </c>
      <c r="G11" s="9">
        <f>IF($B11="","",IFERROR($B11/30.4375,0))</f>
        <v/>
      </c>
      <c r="H11" s="10">
        <f>IF($B11="","",(IFERROR($B11/30.4375,0))*($C11+$D11))</f>
        <v/>
      </c>
      <c r="I11" s="9">
        <f>IF($B11="","",IFERROR(($E11+$F11)/(IFERROR($B11/30.4375,0)),0))</f>
        <v/>
      </c>
      <c r="J11" s="9">
        <f>IF($B11="","",IFERROR((($E11+$F11)-((IFERROR($B11/30.4375,0))*($C11+$D11)))/(IFERROR($B11/30.4375,0)),""))</f>
        <v/>
      </c>
      <c r="K11" s="11">
        <f>IF($B11="","",TODAY()+IFERROR((($E11+$F11)-((IFERROR($B11/30.4375,0))*($C11+$D11)))/(IFERROR($B11/30.4375,0)),0))</f>
        <v/>
      </c>
      <c r="L11" s="12">
        <f>IF($B11="","",IF(IFERROR((($E11+$F11)-((IFERROR($B11/30.4375,0))*($C11+$D11)))/(IFERROR($B11/30.4375,0)),0)&lt;0,"Order now",IF(IFERROR((($E11+$F11)-((IFERROR($B11/30.4375,0))*($C11+$D11)))/(IFERROR($B11/30.4375,0)),0)&lt;14,"Order this week","Fine")))</f>
        <v/>
      </c>
    </row>
    <row r="12">
      <c r="A12" s="7" t="inlineStr">
        <is>
          <t>Linen Cushion</t>
        </is>
      </c>
      <c r="B12" s="8" t="n">
        <v>290</v>
      </c>
      <c r="C12" s="8" t="n">
        <v>30</v>
      </c>
      <c r="D12" s="8" t="n">
        <v>14</v>
      </c>
      <c r="E12" s="8" t="n">
        <v>750</v>
      </c>
      <c r="F12" s="8" t="n">
        <v>0</v>
      </c>
      <c r="G12" s="9">
        <f>IF($B12="","",IFERROR($B12/30.4375,0))</f>
        <v/>
      </c>
      <c r="H12" s="10">
        <f>IF($B12="","",(IFERROR($B12/30.4375,0))*($C12+$D12))</f>
        <v/>
      </c>
      <c r="I12" s="9">
        <f>IF($B12="","",IFERROR(($E12+$F12)/(IFERROR($B12/30.4375,0)),0))</f>
        <v/>
      </c>
      <c r="J12" s="9">
        <f>IF($B12="","",IFERROR((($E12+$F12)-((IFERROR($B12/30.4375,0))*($C12+$D12)))/(IFERROR($B12/30.4375,0)),""))</f>
        <v/>
      </c>
      <c r="K12" s="11">
        <f>IF($B12="","",TODAY()+IFERROR((($E12+$F12)-((IFERROR($B12/30.4375,0))*($C12+$D12)))/(IFERROR($B12/30.4375,0)),0))</f>
        <v/>
      </c>
      <c r="L12" s="12">
        <f>IF($B12="","",IF(IFERROR((($E12+$F12)-((IFERROR($B12/30.4375,0))*($C12+$D12)))/(IFERROR($B12/30.4375,0)),0)&lt;0,"Order now",IF(IFERROR((($E12+$F12)-((IFERROR($B12/30.4375,0))*($C12+$D12)))/(IFERROR($B12/30.4375,0)),0)&lt;14,"Order this week","Fine")))</f>
        <v/>
      </c>
    </row>
    <row r="13">
      <c r="A13" s="7" t="inlineStr">
        <is>
          <t>Scented Candle</t>
        </is>
      </c>
      <c r="B13" s="8" t="n">
        <v>510</v>
      </c>
      <c r="C13" s="8" t="n">
        <v>45</v>
      </c>
      <c r="D13" s="8" t="n">
        <v>14</v>
      </c>
      <c r="E13" s="8" t="n">
        <v>320</v>
      </c>
      <c r="F13" s="8" t="n">
        <v>400</v>
      </c>
      <c r="G13" s="9">
        <f>IF($B13="","",IFERROR($B13/30.4375,0))</f>
        <v/>
      </c>
      <c r="H13" s="10">
        <f>IF($B13="","",(IFERROR($B13/30.4375,0))*($C13+$D13))</f>
        <v/>
      </c>
      <c r="I13" s="9">
        <f>IF($B13="","",IFERROR(($E13+$F13)/(IFERROR($B13/30.4375,0)),0))</f>
        <v/>
      </c>
      <c r="J13" s="9">
        <f>IF($B13="","",IFERROR((($E13+$F13)-((IFERROR($B13/30.4375,0))*($C13+$D13)))/(IFERROR($B13/30.4375,0)),""))</f>
        <v/>
      </c>
      <c r="K13" s="11">
        <f>IF($B13="","",TODAY()+IFERROR((($E13+$F13)-((IFERROR($B13/30.4375,0))*($C13+$D13)))/(IFERROR($B13/30.4375,0)),0))</f>
        <v/>
      </c>
      <c r="L13" s="12">
        <f>IF($B13="","",IF(IFERROR((($E13+$F13)-((IFERROR($B13/30.4375,0))*($C13+$D13)))/(IFERROR($B13/30.4375,0)),0)&lt;0,"Order now",IF(IFERROR((($E13+$F13)-((IFERROR($B13/30.4375,0))*($C13+$D13)))/(IFERROR($B13/30.4375,0)),0)&lt;14,"Order this week","Fine")))</f>
        <v/>
      </c>
    </row>
    <row r="14">
      <c r="A14" s="7" t="inlineStr">
        <is>
          <t>Wool Throw</t>
        </is>
      </c>
      <c r="B14" s="8" t="n">
        <v>120</v>
      </c>
      <c r="C14" s="8" t="n">
        <v>60</v>
      </c>
      <c r="D14" s="8" t="n">
        <v>21</v>
      </c>
      <c r="E14" s="8" t="n">
        <v>460</v>
      </c>
      <c r="F14" s="8" t="n">
        <v>0</v>
      </c>
      <c r="G14" s="9">
        <f>IF($B14="","",IFERROR($B14/30.4375,0))</f>
        <v/>
      </c>
      <c r="H14" s="10">
        <f>IF($B14="","",(IFERROR($B14/30.4375,0))*($C14+$D14))</f>
        <v/>
      </c>
      <c r="I14" s="9">
        <f>IF($B14="","",IFERROR(($E14+$F14)/(IFERROR($B14/30.4375,0)),0))</f>
        <v/>
      </c>
      <c r="J14" s="9">
        <f>IF($B14="","",IFERROR((($E14+$F14)-((IFERROR($B14/30.4375,0))*($C14+$D14)))/(IFERROR($B14/30.4375,0)),""))</f>
        <v/>
      </c>
      <c r="K14" s="11">
        <f>IF($B14="","",TODAY()+IFERROR((($E14+$F14)-((IFERROR($B14/30.4375,0))*($C14+$D14)))/(IFERROR($B14/30.4375,0)),0))</f>
        <v/>
      </c>
      <c r="L14" s="12">
        <f>IF($B14="","",IF(IFERROR((($E14+$F14)-((IFERROR($B14/30.4375,0))*($C14+$D14)))/(IFERROR($B14/30.4375,0)),0)&lt;0,"Order now",IF(IFERROR((($E14+$F14)-((IFERROR($B14/30.4375,0))*($C14+$D14)))/(IFERROR($B14/30.4375,0)),0)&lt;14,"Order this week","Fine")))</f>
        <v/>
      </c>
    </row>
    <row r="15">
      <c r="A15" s="7" t="inlineStr">
        <is>
          <t>Glass Vase</t>
        </is>
      </c>
      <c r="B15" s="8" t="n">
        <v>260</v>
      </c>
      <c r="C15" s="8" t="n">
        <v>45</v>
      </c>
      <c r="D15" s="8" t="n">
        <v>21</v>
      </c>
      <c r="E15" s="8" t="n">
        <v>145</v>
      </c>
      <c r="F15" s="8" t="n">
        <v>0</v>
      </c>
      <c r="G15" s="9">
        <f>IF($B15="","",IFERROR($B15/30.4375,0))</f>
        <v/>
      </c>
      <c r="H15" s="10">
        <f>IF($B15="","",(IFERROR($B15/30.4375,0))*($C15+$D15))</f>
        <v/>
      </c>
      <c r="I15" s="9">
        <f>IF($B15="","",IFERROR(($E15+$F15)/(IFERROR($B15/30.4375,0)),0))</f>
        <v/>
      </c>
      <c r="J15" s="9">
        <f>IF($B15="","",IFERROR((($E15+$F15)-((IFERROR($B15/30.4375,0))*($C15+$D15)))/(IFERROR($B15/30.4375,0)),""))</f>
        <v/>
      </c>
      <c r="K15" s="11">
        <f>IF($B15="","",TODAY()+IFERROR((($E15+$F15)-((IFERROR($B15/30.4375,0))*($C15+$D15)))/(IFERROR($B15/30.4375,0)),0))</f>
        <v/>
      </c>
      <c r="L15" s="12">
        <f>IF($B15="","",IF(IFERROR((($E15+$F15)-((IFERROR($B15/30.4375,0))*($C15+$D15)))/(IFERROR($B15/30.4375,0)),0)&lt;0,"Order now",IF(IFERROR((($E15+$F15)-((IFERROR($B15/30.4375,0))*($C15+$D15)))/(IFERROR($B15/30.4375,0)),0)&lt;14,"Order this week","Fine")))</f>
        <v/>
      </c>
    </row>
    <row r="16">
      <c r="A16" s="7" t="inlineStr">
        <is>
          <t>Storage Basket</t>
        </is>
      </c>
      <c r="B16" s="8" t="n">
        <v>150</v>
      </c>
      <c r="C16" s="8" t="n">
        <v>60</v>
      </c>
      <c r="D16" s="8" t="n">
        <v>21</v>
      </c>
      <c r="E16" s="8" t="n">
        <v>900</v>
      </c>
      <c r="F16" s="8" t="n">
        <v>0</v>
      </c>
      <c r="G16" s="9">
        <f>IF($B16="","",IFERROR($B16/30.4375,0))</f>
        <v/>
      </c>
      <c r="H16" s="10">
        <f>IF($B16="","",(IFERROR($B16/30.4375,0))*($C16+$D16))</f>
        <v/>
      </c>
      <c r="I16" s="9">
        <f>IF($B16="","",IFERROR(($E16+$F16)/(IFERROR($B16/30.4375,0)),0))</f>
        <v/>
      </c>
      <c r="J16" s="9">
        <f>IF($B16="","",IFERROR((($E16+$F16)-((IFERROR($B16/30.4375,0))*($C16+$D16)))/(IFERROR($B16/30.4375,0)),""))</f>
        <v/>
      </c>
      <c r="K16" s="11">
        <f>IF($B16="","",TODAY()+IFERROR((($E16+$F16)-((IFERROR($B16/30.4375,0))*($C16+$D16)))/(IFERROR($B16/30.4375,0)),0))</f>
        <v/>
      </c>
      <c r="L16" s="12">
        <f>IF($B16="","",IF(IFERROR((($E16+$F16)-((IFERROR($B16/30.4375,0))*($C16+$D16)))/(IFERROR($B16/30.4375,0)),0)&lt;0,"Order now",IF(IFERROR((($E16+$F16)-((IFERROR($B16/30.4375,0))*($C16+$D16)))/(IFERROR($B16/30.4375,0)),0)&lt;14,"Order this week","Fine")))</f>
        <v/>
      </c>
    </row>
    <row r="18">
      <c r="A18" s="13" t="inlineStr">
        <is>
          <t>Reorder point is what you will sell while the order is in transit, plus the safety buffer. Days until reorder is negative when you have already passed it, which is what Order now means.</t>
        </is>
      </c>
    </row>
    <row r="20">
      <c r="A20" s="14" t="inlineStr">
        <is>
          <t>Products needing an order now</t>
        </is>
      </c>
      <c r="B20" s="15">
        <f>COUNTIF($L$7:$L$16,"Order now")</f>
        <v/>
      </c>
    </row>
    <row r="21">
      <c r="A21" s="14" t="inlineStr">
        <is>
          <t>Products needing one this week</t>
        </is>
      </c>
      <c r="B21" s="15">
        <f>COUNTIF($L$7:$L$16,"Order this week")</f>
        <v/>
      </c>
    </row>
  </sheetData>
  <mergeCells count="1">
    <mergeCell ref="A18:L18"/>
  </mergeCells>
  <conditionalFormatting sqref="L7:L16">
    <cfRule type="cellIs" priority="1" operator="equal" dxfId="0">
      <formula>"Order now"</formula>
    </cfRule>
    <cfRule type="cellIs" priority="2" operator="equal" dxfId="1">
      <formula>"Order this week"</formula>
    </cfRule>
    <cfRule type="cellIs" priority="3" operator="equal" dxfId="2">
      <formula>"Fine"</formula>
    </cfRule>
  </conditionalFormatting>
  <conditionalFormatting sqref="J7:J16">
    <cfRule type="cellIs" priority="4" operator="lessThan"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30"/>
  <sheetViews>
    <sheetView showGridLines="0" workbookViewId="0">
      <selection activeCell="A1" sqref="A1"/>
    </sheetView>
  </sheetViews>
  <sheetFormatPr baseColWidth="8" defaultRowHeight="15"/>
  <cols>
    <col width="14" customWidth="1" min="1" max="1"/>
    <col width="12" customWidth="1" min="2" max="2"/>
    <col width="12" customWidth="1" min="3" max="3"/>
    <col width="12" customWidth="1" min="4" max="4"/>
    <col width="13" customWidth="1" min="5" max="5"/>
    <col width="13" customWidth="1" min="6" max="6"/>
    <col width="13" customWidth="1" min="7" max="7"/>
  </cols>
  <sheetData>
    <row r="1">
      <c r="A1" s="1" t="inlineStr">
        <is>
          <t>ZAZEN TAX</t>
        </is>
      </c>
    </row>
    <row r="2">
      <c r="A2" s="2" t="inlineStr">
        <is>
          <t>How much to order</t>
        </is>
      </c>
    </row>
    <row r="3">
      <c r="A3" s="3" t="inlineStr">
        <is>
          <t>Bigger orders cut landed cost and raise storage. The total has a minimum, and it is usually smaller than you are told.</t>
        </is>
      </c>
    </row>
    <row r="5" ht="19" customHeight="1">
      <c r="A5" s="16" t="inlineStr">
        <is>
          <t xml:space="preserve">  One order, one product</t>
        </is>
      </c>
      <c r="B5" s="17" t="n"/>
      <c r="C5" s="17" t="n"/>
    </row>
    <row r="6">
      <c r="A6" s="14" t="inlineStr">
        <is>
          <t>Supplier price per unit</t>
        </is>
      </c>
      <c r="B6" s="18" t="n">
        <v>6.2</v>
      </c>
      <c r="C6" s="19" t="inlineStr">
        <is>
          <t>Ex works, before anything is added.</t>
        </is>
      </c>
    </row>
    <row r="7">
      <c r="A7" s="14" t="inlineStr">
        <is>
          <t>Freight for the shipment</t>
        </is>
      </c>
      <c r="B7" s="18" t="n">
        <v>880</v>
      </c>
      <c r="C7" s="19" t="inlineStr">
        <is>
          <t>Fixed for the shipment, which is why it falls per unit as the order grows.</t>
        </is>
      </c>
    </row>
    <row r="8">
      <c r="A8" s="14" t="inlineStr">
        <is>
          <t>Duty rate</t>
        </is>
      </c>
      <c r="B8" s="20" t="n">
        <v>0.04</v>
      </c>
      <c r="C8" s="19" t="inlineStr">
        <is>
          <t>On goods plus freight, for most commodity codes.</t>
        </is>
      </c>
    </row>
    <row r="9">
      <c r="A9" s="14" t="inlineStr">
        <is>
          <t>Clearance and handling</t>
        </is>
      </c>
      <c r="B9" s="18" t="n">
        <v>120</v>
      </c>
      <c r="C9" s="19" t="inlineStr">
        <is>
          <t>Also fixed for the shipment.</t>
        </is>
      </c>
    </row>
    <row r="10">
      <c r="A10" s="14" t="inlineStr">
        <is>
          <t>Storage per unit per month</t>
        </is>
      </c>
      <c r="B10" s="18" t="n">
        <v>0.18143</v>
      </c>
      <c r="C10" s="19" t="inlineStr">
        <is>
          <t>From the storage estimator: your box in cubic feet times the monthly rate.</t>
        </is>
      </c>
    </row>
    <row r="11">
      <c r="A11" s="14" t="inlineStr">
        <is>
          <t>Units sold a month</t>
        </is>
      </c>
      <c r="B11" s="21" t="n">
        <v>100</v>
      </c>
      <c r="C11" s="19" t="inlineStr">
        <is>
          <t>The honest rate. Optimism here is expensive.</t>
        </is>
      </c>
    </row>
    <row r="13" ht="19" customHeight="1">
      <c r="A13" s="16" t="inlineStr">
        <is>
          <t xml:space="preserve">  The answer</t>
        </is>
      </c>
      <c r="B13" s="17" t="n"/>
      <c r="C13" s="17" t="n"/>
    </row>
    <row r="14">
      <c r="A14" s="14" t="inlineStr">
        <is>
          <t>Fixed cost of placing one order</t>
        </is>
      </c>
      <c r="B14" s="22">
        <f>$B$7*(1+$B$8)+$B$9</f>
        <v/>
      </c>
      <c r="C14" s="19" t="inlineStr">
        <is>
          <t>Freight with duty on it, plus clearance. Everything that does not change when you order more.</t>
        </is>
      </c>
    </row>
    <row r="15">
      <c r="A15" s="23" t="inlineStr">
        <is>
          <t>Quantity that costs least</t>
        </is>
      </c>
      <c r="B15" s="24">
        <f>IFERROR(SQRT(2*$B$11*($B$7*(1+$B$8)+$B$9)/$B$10),"")</f>
        <v/>
      </c>
      <c r="C15" s="19" t="inlineStr">
        <is>
          <t>Two times monthly sales times the order cost, over the monthly storage cost of a unit, square rooted.</t>
        </is>
      </c>
    </row>
    <row r="16">
      <c r="A16" s="14" t="inlineStr">
        <is>
          <t>which is this many months of cover</t>
        </is>
      </c>
      <c r="B16" s="25">
        <f>IFERROR($B$15/$B$11,"")</f>
        <v/>
      </c>
      <c r="C16" s="19" t="inlineStr">
        <is>
          <t>Over about eight months, check the aged surcharge in the storage estimator before ordering.</t>
        </is>
      </c>
    </row>
    <row r="17">
      <c r="A17" s="14" t="inlineStr">
        <is>
          <t>Total cost per unit at that quantity</t>
        </is>
      </c>
      <c r="B17" s="26">
        <f>IFERROR(($B$6*(1+$B$8))+(($B$7*(1+$B$8)+$B$9)/$B$15)+($B$10*$B$15/(2*$B$11)),"")</f>
        <v/>
      </c>
      <c r="C17" s="19" t="inlineStr">
        <is>
          <t>Landed cost plus the storage that quantity causes.</t>
        </is>
      </c>
    </row>
    <row r="19" ht="19" customHeight="1">
      <c r="A19" s="16" t="inlineStr">
        <is>
          <t xml:space="preserve">  What each quantity actually costs</t>
        </is>
      </c>
      <c r="B19" s="17" t="n"/>
      <c r="C19" s="17" t="n"/>
      <c r="D19" s="17" t="n"/>
      <c r="E19" s="17" t="n"/>
      <c r="F19" s="17" t="n"/>
      <c r="G19" s="17" t="n"/>
    </row>
    <row r="20" ht="28" customHeight="1">
      <c r="A20" s="6" t="inlineStr">
        <is>
          <t>Order quantity</t>
        </is>
      </c>
      <c r="B20" s="6" t="inlineStr">
        <is>
          <t>Landed cost</t>
        </is>
      </c>
      <c r="C20" s="6" t="inlineStr">
        <is>
          <t>Storage a unit</t>
        </is>
      </c>
      <c r="D20" s="6" t="inlineStr">
        <is>
          <t>Total a unit</t>
        </is>
      </c>
      <c r="E20" s="6" t="inlineStr">
        <is>
          <t>Against the best</t>
        </is>
      </c>
      <c r="F20" s="6" t="inlineStr">
        <is>
          <t>Cash tied up</t>
        </is>
      </c>
      <c r="G20" s="6" t="inlineStr">
        <is>
          <t>Months of cover</t>
        </is>
      </c>
    </row>
    <row r="21">
      <c r="A21" s="21" t="n">
        <v>250</v>
      </c>
      <c r="B21" s="27">
        <f>$B$6*(1+$B$8)+IFERROR(($B$7*(1+$B$8)+$B$9)/$A21,0)</f>
        <v/>
      </c>
      <c r="C21" s="27">
        <f>IFERROR($B$10*$A21/(2*$B$11),0)</f>
        <v/>
      </c>
      <c r="D21" s="27">
        <f>($B$6*(1+$B$8)+IFERROR(($B$7*(1+$B$8)+$B$9)/$A21,0))+(IFERROR($B$10*$A21/(2*$B$11),0))</f>
        <v/>
      </c>
      <c r="E21" s="27">
        <f>(($B$6*(1+$B$8)+IFERROR(($B$7*(1+$B$8)+$B$9)/$A21,0))+(IFERROR($B$10*$A21/(2*$B$11),0)))-$B$17</f>
        <v/>
      </c>
      <c r="F21" s="28">
        <f>$A21*($B$6*(1+$B$8)+IFERROR(($B$7*(1+$B$8)+$B$9)/$A21,0))</f>
        <v/>
      </c>
      <c r="G21" s="9">
        <f>IFERROR($A21/$B$11,"")</f>
        <v/>
      </c>
    </row>
    <row r="22">
      <c r="A22" s="21" t="n">
        <v>500</v>
      </c>
      <c r="B22" s="27">
        <f>$B$6*(1+$B$8)+IFERROR(($B$7*(1+$B$8)+$B$9)/$A22,0)</f>
        <v/>
      </c>
      <c r="C22" s="27">
        <f>IFERROR($B$10*$A22/(2*$B$11),0)</f>
        <v/>
      </c>
      <c r="D22" s="27">
        <f>($B$6*(1+$B$8)+IFERROR(($B$7*(1+$B$8)+$B$9)/$A22,0))+(IFERROR($B$10*$A22/(2*$B$11),0))</f>
        <v/>
      </c>
      <c r="E22" s="27">
        <f>(($B$6*(1+$B$8)+IFERROR(($B$7*(1+$B$8)+$B$9)/$A22,0))+(IFERROR($B$10*$A22/(2*$B$11),0)))-$B$17</f>
        <v/>
      </c>
      <c r="F22" s="28">
        <f>$A22*($B$6*(1+$B$8)+IFERROR(($B$7*(1+$B$8)+$B$9)/$A22,0))</f>
        <v/>
      </c>
      <c r="G22" s="9">
        <f>IFERROR($A22/$B$11,"")</f>
        <v/>
      </c>
    </row>
    <row r="23">
      <c r="A23" s="21" t="n">
        <v>750</v>
      </c>
      <c r="B23" s="27">
        <f>$B$6*(1+$B$8)+IFERROR(($B$7*(1+$B$8)+$B$9)/$A23,0)</f>
        <v/>
      </c>
      <c r="C23" s="27">
        <f>IFERROR($B$10*$A23/(2*$B$11),0)</f>
        <v/>
      </c>
      <c r="D23" s="27">
        <f>($B$6*(1+$B$8)+IFERROR(($B$7*(1+$B$8)+$B$9)/$A23,0))+(IFERROR($B$10*$A23/(2*$B$11),0))</f>
        <v/>
      </c>
      <c r="E23" s="27">
        <f>(($B$6*(1+$B$8)+IFERROR(($B$7*(1+$B$8)+$B$9)/$A23,0))+(IFERROR($B$10*$A23/(2*$B$11),0)))-$B$17</f>
        <v/>
      </c>
      <c r="F23" s="28">
        <f>$A23*($B$6*(1+$B$8)+IFERROR(($B$7*(1+$B$8)+$B$9)/$A23,0))</f>
        <v/>
      </c>
      <c r="G23" s="9">
        <f>IFERROR($A23/$B$11,"")</f>
        <v/>
      </c>
    </row>
    <row r="24">
      <c r="A24" s="21" t="n">
        <v>1000</v>
      </c>
      <c r="B24" s="27">
        <f>$B$6*(1+$B$8)+IFERROR(($B$7*(1+$B$8)+$B$9)/$A24,0)</f>
        <v/>
      </c>
      <c r="C24" s="27">
        <f>IFERROR($B$10*$A24/(2*$B$11),0)</f>
        <v/>
      </c>
      <c r="D24" s="27">
        <f>($B$6*(1+$B$8)+IFERROR(($B$7*(1+$B$8)+$B$9)/$A24,0))+(IFERROR($B$10*$A24/(2*$B$11),0))</f>
        <v/>
      </c>
      <c r="E24" s="27">
        <f>(($B$6*(1+$B$8)+IFERROR(($B$7*(1+$B$8)+$B$9)/$A24,0))+(IFERROR($B$10*$A24/(2*$B$11),0)))-$B$17</f>
        <v/>
      </c>
      <c r="F24" s="28">
        <f>$A24*($B$6*(1+$B$8)+IFERROR(($B$7*(1+$B$8)+$B$9)/$A24,0))</f>
        <v/>
      </c>
      <c r="G24" s="9">
        <f>IFERROR($A24/$B$11,"")</f>
        <v/>
      </c>
    </row>
    <row r="25">
      <c r="A25" s="21" t="n">
        <v>1250</v>
      </c>
      <c r="B25" s="27">
        <f>$B$6*(1+$B$8)+IFERROR(($B$7*(1+$B$8)+$B$9)/$A25,0)</f>
        <v/>
      </c>
      <c r="C25" s="27">
        <f>IFERROR($B$10*$A25/(2*$B$11),0)</f>
        <v/>
      </c>
      <c r="D25" s="27">
        <f>($B$6*(1+$B$8)+IFERROR(($B$7*(1+$B$8)+$B$9)/$A25,0))+(IFERROR($B$10*$A25/(2*$B$11),0))</f>
        <v/>
      </c>
      <c r="E25" s="27">
        <f>(($B$6*(1+$B$8)+IFERROR(($B$7*(1+$B$8)+$B$9)/$A25,0))+(IFERROR($B$10*$A25/(2*$B$11),0)))-$B$17</f>
        <v/>
      </c>
      <c r="F25" s="28">
        <f>$A25*($B$6*(1+$B$8)+IFERROR(($B$7*(1+$B$8)+$B$9)/$A25,0))</f>
        <v/>
      </c>
      <c r="G25" s="9">
        <f>IFERROR($A25/$B$11,"")</f>
        <v/>
      </c>
    </row>
    <row r="26">
      <c r="A26" s="21" t="n">
        <v>1500</v>
      </c>
      <c r="B26" s="27">
        <f>$B$6*(1+$B$8)+IFERROR(($B$7*(1+$B$8)+$B$9)/$A26,0)</f>
        <v/>
      </c>
      <c r="C26" s="27">
        <f>IFERROR($B$10*$A26/(2*$B$11),0)</f>
        <v/>
      </c>
      <c r="D26" s="27">
        <f>($B$6*(1+$B$8)+IFERROR(($B$7*(1+$B$8)+$B$9)/$A26,0))+(IFERROR($B$10*$A26/(2*$B$11),0))</f>
        <v/>
      </c>
      <c r="E26" s="27">
        <f>(($B$6*(1+$B$8)+IFERROR(($B$7*(1+$B$8)+$B$9)/$A26,0))+(IFERROR($B$10*$A26/(2*$B$11),0)))-$B$17</f>
        <v/>
      </c>
      <c r="F26" s="28">
        <f>$A26*($B$6*(1+$B$8)+IFERROR(($B$7*(1+$B$8)+$B$9)/$A26,0))</f>
        <v/>
      </c>
      <c r="G26" s="9">
        <f>IFERROR($A26/$B$11,"")</f>
        <v/>
      </c>
    </row>
    <row r="27">
      <c r="A27" s="21" t="n">
        <v>2000</v>
      </c>
      <c r="B27" s="27">
        <f>$B$6*(1+$B$8)+IFERROR(($B$7*(1+$B$8)+$B$9)/$A27,0)</f>
        <v/>
      </c>
      <c r="C27" s="27">
        <f>IFERROR($B$10*$A27/(2*$B$11),0)</f>
        <v/>
      </c>
      <c r="D27" s="27">
        <f>($B$6*(1+$B$8)+IFERROR(($B$7*(1+$B$8)+$B$9)/$A27,0))+(IFERROR($B$10*$A27/(2*$B$11),0))</f>
        <v/>
      </c>
      <c r="E27" s="27">
        <f>(($B$6*(1+$B$8)+IFERROR(($B$7*(1+$B$8)+$B$9)/$A27,0))+(IFERROR($B$10*$A27/(2*$B$11),0)))-$B$17</f>
        <v/>
      </c>
      <c r="F27" s="28">
        <f>$A27*($B$6*(1+$B$8)+IFERROR(($B$7*(1+$B$8)+$B$9)/$A27,0))</f>
        <v/>
      </c>
      <c r="G27" s="9">
        <f>IFERROR($A27/$B$11,"")</f>
        <v/>
      </c>
    </row>
    <row r="28">
      <c r="A28" s="21" t="n">
        <v>3000</v>
      </c>
      <c r="B28" s="27">
        <f>$B$6*(1+$B$8)+IFERROR(($B$7*(1+$B$8)+$B$9)/$A28,0)</f>
        <v/>
      </c>
      <c r="C28" s="27">
        <f>IFERROR($B$10*$A28/(2*$B$11),0)</f>
        <v/>
      </c>
      <c r="D28" s="27">
        <f>($B$6*(1+$B$8)+IFERROR(($B$7*(1+$B$8)+$B$9)/$A28,0))+(IFERROR($B$10*$A28/(2*$B$11),0))</f>
        <v/>
      </c>
      <c r="E28" s="27">
        <f>(($B$6*(1+$B$8)+IFERROR(($B$7*(1+$B$8)+$B$9)/$A28,0))+(IFERROR($B$10*$A28/(2*$B$11),0)))-$B$17</f>
        <v/>
      </c>
      <c r="F28" s="28">
        <f>$A28*($B$6*(1+$B$8)+IFERROR(($B$7*(1+$B$8)+$B$9)/$A28,0))</f>
        <v/>
      </c>
      <c r="G28" s="9">
        <f>IFERROR($A28/$B$11,"")</f>
        <v/>
      </c>
    </row>
    <row r="30">
      <c r="A30" s="13" t="inlineStr">
        <is>
          <t>Against the best is what each quantity costs per unit over the optimum. The penalty is symmetric in the ratio: half the optimum and double it cost the same, so being roughly right is worth far more than being exactly right.</t>
        </is>
      </c>
    </row>
  </sheetData>
  <mergeCells count="2">
    <mergeCell ref="A3:G3"/>
    <mergeCell ref="A30:G30"/>
  </mergeCells>
  <conditionalFormatting sqref="E21:E28">
    <cfRule type="cellIs" priority="1" operator="lessThan" dxfId="2">
      <formula>0.02</formula>
    </cfRule>
    <cfRule type="cellIs" priority="2" operator="greaterThanOrEqual" dxfId="0">
      <formula>0.20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2026-08-09T08:58:56Z</dcterms:created>
  <dcterms:modified xmlns:dcterms="http://purl.org/dc/terms/" xmlns:xsi="http://www.w3.org/2001/XMLSchema-instance" xsi:type="dcterms:W3CDTF">2026-08-09T08:58:56Z</dcterms:modified>
</cp:coreProperties>
</file>