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KU tracker" sheetId="2" state="visible" r:id="rId2"/>
    <sheet xmlns:r="http://schemas.openxmlformats.org/officeDocument/2006/relationships" name="Ranked" sheetId="3" state="visible" r:id="rId3"/>
  </sheets>
  <definedNames/>
  <calcPr calcId="124519" fullCalcOnLoad="1"/>
</workbook>
</file>

<file path=xl/styles.xml><?xml version="1.0" encoding="utf-8"?>
<styleSheet xmlns="http://schemas.openxmlformats.org/spreadsheetml/2006/main">
  <numFmts count="4">
    <numFmt numFmtId="164" formatCode="£#,##0.00;(£#,##0.00);&quot;–&quot;"/>
    <numFmt numFmtId="165" formatCode="0.0%"/>
    <numFmt numFmtId="166" formatCode="0.00&quot;x&quot;"/>
    <numFmt numFmtId="167" formatCode="£#,##0;(£#,##0);&quot;–&quot;"/>
  </numFmts>
  <fonts count="11">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color rgb="001F2A37"/>
      <sz val="11"/>
    </font>
    <font>
      <name val="Calibri"/>
      <color rgb="006B7280"/>
      <sz val="10"/>
    </font>
    <font>
      <name val="Calibri"/>
      <b val="1"/>
      <color rgb="00FFFFFF"/>
      <sz val="9.5"/>
    </font>
    <font>
      <name val="Calibri"/>
      <b val="1"/>
      <color rgb="001F2A37"/>
      <sz val="11"/>
    </font>
    <font>
      <name val="Calibri"/>
      <b val="1"/>
      <color rgb="00FFFFFF"/>
      <sz val="9"/>
    </font>
    <font>
      <name val="Calibri"/>
      <b val="1"/>
      <color rgb="00FFFFFF"/>
      <sz val="10"/>
    </font>
  </fonts>
  <fills count="6">
    <fill>
      <patternFill/>
    </fill>
    <fill>
      <patternFill patternType="gray125"/>
    </fill>
    <fill>
      <patternFill patternType="solid">
        <fgColor rgb="00FFF6DC"/>
      </patternFill>
    </fill>
    <fill>
      <patternFill patternType="solid">
        <fgColor rgb="001F2A37"/>
      </patternFill>
    </fill>
    <fill>
      <patternFill patternType="solid">
        <fgColor rgb="00EDF1F7"/>
      </patternFill>
    </fill>
    <fill>
      <patternFill patternType="solid">
        <fgColor rgb="00EEF1F5"/>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30">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0" borderId="1" applyAlignment="1" pivotButton="0" quotePrefix="0" xfId="0">
      <alignment vertical="center" wrapText="1"/>
    </xf>
    <xf numFmtId="10" fontId="5" fillId="2" borderId="1" applyAlignment="1" pivotButton="0" quotePrefix="0" xfId="0">
      <alignment horizontal="right" vertical="center"/>
    </xf>
    <xf numFmtId="164" fontId="5" fillId="2" borderId="1" applyAlignment="1" pivotButton="0" quotePrefix="0" xfId="0">
      <alignment horizontal="right" vertical="center"/>
    </xf>
    <xf numFmtId="0" fontId="6" fillId="0" borderId="0" applyAlignment="1" pivotButton="0" quotePrefix="0" xfId="0">
      <alignment vertical="top" wrapText="1"/>
    </xf>
    <xf numFmtId="165" fontId="5" fillId="2" borderId="1" applyAlignment="1" pivotButton="0" quotePrefix="0" xfId="0">
      <alignment horizontal="right" vertical="center"/>
    </xf>
    <xf numFmtId="0" fontId="7" fillId="3" borderId="1" applyAlignment="1" pivotButton="0" quotePrefix="0" xfId="0">
      <alignment horizontal="center" vertical="center" wrapText="1"/>
    </xf>
    <xf numFmtId="0" fontId="9" fillId="3" borderId="1" applyAlignment="1" pivotButton="0" quotePrefix="0" xfId="0">
      <alignment vertical="center" wrapText="1"/>
    </xf>
    <xf numFmtId="0" fontId="5" fillId="2" borderId="1" applyAlignment="1" pivotButton="0" quotePrefix="0" xfId="0">
      <alignment horizontal="right" vertical="center"/>
    </xf>
    <xf numFmtId="3" fontId="5" fillId="2" borderId="1" applyAlignment="1" pivotButton="0" quotePrefix="0" xfId="0">
      <alignment horizontal="right" vertical="center"/>
    </xf>
    <xf numFmtId="164" fontId="5" fillId="4" borderId="1" applyAlignment="1" pivotButton="0" quotePrefix="0" xfId="0">
      <alignment horizontal="right" vertical="center"/>
    </xf>
    <xf numFmtId="165" fontId="5" fillId="4" borderId="1" applyAlignment="1" pivotButton="0" quotePrefix="0" xfId="0">
      <alignment horizontal="right" vertical="center"/>
    </xf>
    <xf numFmtId="166" fontId="5" fillId="4" borderId="1" applyAlignment="1" pivotButton="0" quotePrefix="0" xfId="0">
      <alignment horizontal="right" vertical="center"/>
    </xf>
    <xf numFmtId="167" fontId="5" fillId="4" borderId="1" applyAlignment="1" pivotButton="0" quotePrefix="0" xfId="0">
      <alignment horizontal="right" vertical="center"/>
    </xf>
    <xf numFmtId="164" fontId="8" fillId="4" borderId="1" applyAlignment="1" pivotButton="0" quotePrefix="0" xfId="0">
      <alignment horizontal="right" vertical="center"/>
    </xf>
    <xf numFmtId="0" fontId="5" fillId="4" borderId="1" applyAlignment="1" pivotButton="0" quotePrefix="0" xfId="0">
      <alignment horizontal="left" vertical="center"/>
    </xf>
    <xf numFmtId="0" fontId="8" fillId="5" borderId="1" applyAlignment="1" pivotButton="0" quotePrefix="0" xfId="0">
      <alignment vertical="center"/>
    </xf>
    <xf numFmtId="0" fontId="5" fillId="5" borderId="1" applyAlignment="1" pivotButton="0" quotePrefix="0" xfId="0">
      <alignment vertical="center"/>
    </xf>
    <xf numFmtId="3" fontId="8" fillId="5" borderId="1" applyAlignment="1" pivotButton="0" quotePrefix="0" xfId="0">
      <alignment horizontal="right" vertical="center"/>
    </xf>
    <xf numFmtId="167" fontId="8" fillId="5" borderId="1" applyAlignment="1" pivotButton="0" quotePrefix="0" xfId="0">
      <alignment horizontal="right" vertical="center"/>
    </xf>
    <xf numFmtId="0" fontId="10" fillId="3" borderId="1" applyAlignment="1" pivotButton="0" quotePrefix="0" xfId="0">
      <alignment horizontal="center" vertical="center" wrapText="1"/>
    </xf>
    <xf numFmtId="1" fontId="5" fillId="0" borderId="1" applyAlignment="1" pivotButton="0" quotePrefix="0" xfId="0">
      <alignment horizontal="center" vertical="center"/>
    </xf>
    <xf numFmtId="0" fontId="0" fillId="0" borderId="4" pivotButton="0" quotePrefix="0" xfId="0"/>
    <xf numFmtId="0" fontId="0" fillId="0" borderId="5" pivotButton="0" quotePrefix="0" xfId="0"/>
    <xf numFmtId="3" fontId="8" fillId="4" borderId="1" applyAlignment="1" pivotButton="0" quotePrefix="0" xfId="0">
      <alignment horizontal="right" vertical="center"/>
    </xf>
    <xf numFmtId="165" fontId="8" fillId="4"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3"/>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SKU margin tracker</t>
        </is>
      </c>
    </row>
    <row r="4" ht="52" customHeight="1">
      <c r="B4" s="2" t="inlineStr">
        <is>
          <t>Most stores know their overall margin and almost none know it product by product. That matters, because a catalogue is rarely uniform: a handful of products usually carry the business, most wash their face, and one or two quietly lose money on every order while looking perfectly healthy in the sales report.</t>
        </is>
      </c>
    </row>
    <row r="6" ht="22" customHeight="1">
      <c r="B6" s="1" t="inlineStr">
        <is>
          <t>Contribution, and why it is the number that matters</t>
        </is>
      </c>
    </row>
    <row r="7" ht="39" customHeight="1">
      <c r="B7" s="2" t="inlineStr">
        <is>
          <t>-  Contribution per unit is price minus everything that moves with the sale: landed cost, fulfilment and payment fees. It is what each order puts towards your fixed costs and, once those are covered, towards profit.</t>
        </is>
      </c>
    </row>
    <row r="8" ht="26" customHeight="1">
      <c r="B8" s="2" t="inlineStr">
        <is>
          <t>-  Gross margin alone is not enough. A product with a healthy 55 per cent margin can still lose money if it needs more advertising per sale than it contributes.</t>
        </is>
      </c>
    </row>
    <row r="9" ht="39" customHeight="1">
      <c r="B9" s="2" t="inlineStr">
        <is>
          <t>-  Which is why advertising is allocated per product here rather than treated as one lump. Ad platforms report spend by campaign, and campaigns usually map to products closely enough to be honest about.</t>
        </is>
      </c>
    </row>
    <row r="11" ht="22" customHeight="1">
      <c r="B11" s="1" t="inlineStr">
        <is>
          <t>Why sorting by revenue hides the problem</t>
        </is>
      </c>
    </row>
    <row r="12" ht="52" customHeight="1">
      <c r="B12" s="2" t="inlineStr">
        <is>
          <t>A best-sellers list ranks by revenue, which is exactly the wrong lens: the products that sell most are often the cheap ones that need the most advertising. The Ranked sheet orders by what each product actually contributes after its own ad spend, which is where the loss-makers stop hiding.</t>
        </is>
      </c>
    </row>
    <row r="14" ht="22" customHeight="1">
      <c r="B14" s="1" t="inlineStr">
        <is>
          <t>How to use this workbook</t>
        </is>
      </c>
    </row>
    <row r="15" ht="39" customHeight="1">
      <c r="B15" s="2" t="inlineStr">
        <is>
          <t>-  SKU tracker: one row per product for a period, a month or a quarter. Enter price, landed cost, fulfilment, units sold and the advertising spent on that product. Everything else is worked out, including the break-even ROAS each product needs.</t>
        </is>
      </c>
    </row>
    <row r="16" ht="26" customHeight="1">
      <c r="B16" s="2" t="inlineStr">
        <is>
          <t>-  Ranked: the same products in contribution order, with the share of your total contribution the top few produce, and what you would get back by stopping the loss-makers.</t>
        </is>
      </c>
    </row>
    <row r="17" ht="26" customHeight="1">
      <c r="B17" s="2" t="inlineStr">
        <is>
          <t>-  Landed cost belongs in this workbook, not the supplier price. The landed cost calculator on zazentax.com works it out including freight, duty and handling.</t>
        </is>
      </c>
    </row>
    <row r="18" ht="26" customHeight="1">
      <c r="B18" s="2" t="inlineStr">
        <is>
          <t>-  Yellow cells are yours to fill in. Grey cells work themselves out, so leave them alone unless you mean to change the method.</t>
        </is>
      </c>
    </row>
    <row r="20" ht="22" customHeight="1">
      <c r="B20" s="1" t="inlineStr">
        <is>
          <t>Before you delete a product</t>
        </is>
      </c>
    </row>
    <row r="21" ht="52" customHeight="1">
      <c r="B21" s="2" t="inlineStr">
        <is>
          <t>A loss-maker is not automatically a mistake. It might be the thing that brings first-time buyers who then buy the profitable range, or the item that lifts an order over free-shipping. Look at what it does for the basket before you cut it. What this workbook gives you is the cost of keeping it, so the decision is made with a number rather than a feeling.</t>
        </is>
      </c>
    </row>
    <row r="23" ht="26" customHeight="1">
      <c r="B23" s="2" t="inlineStr">
        <is>
          <t>Want a second pair of eyes on which products are actually paying their way?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Q31"/>
  <sheetViews>
    <sheetView showGridLines="0" workbookViewId="0">
      <selection activeCell="A1" sqref="A1"/>
    </sheetView>
  </sheetViews>
  <sheetFormatPr baseColWidth="8" defaultRowHeight="15"/>
  <cols>
    <col width="3" customWidth="1" min="1" max="1"/>
    <col width="18" customWidth="1" min="2" max="2"/>
    <col width="10" customWidth="1" min="3" max="3"/>
    <col width="11" customWidth="1" min="4" max="4"/>
    <col width="11" customWidth="1" min="5" max="5"/>
    <col width="10" customWidth="1" min="6" max="6"/>
    <col width="11" customWidth="1" min="7" max="7"/>
    <col width="11" customWidth="1" min="8" max="8"/>
    <col width="12" customWidth="1" min="9" max="9"/>
    <col width="9" customWidth="1" min="10" max="10"/>
    <col width="10" customWidth="1" min="11" max="11"/>
    <col width="11" customWidth="1" min="12" max="12"/>
    <col width="13" customWidth="1" min="13" max="13"/>
    <col width="13" customWidth="1" min="14" max="14"/>
    <col width="9" customWidth="1" min="15" max="15"/>
    <col width="25" customWidth="1" min="16" max="16"/>
    <col hidden="1" width="11" customWidth="1" min="17" max="17"/>
  </cols>
  <sheetData>
    <row r="2">
      <c r="B2" s="3" t="inlineStr">
        <is>
          <t>SKU margin tracker</t>
        </is>
      </c>
    </row>
    <row r="3" ht="40" customHeight="1">
      <c r="B3" s="4" t="inlineStr">
        <is>
          <t>One row per product for the period. Yellow columns are yours; the rest is worked out, including the break-even ROAS each product needs and a verdict on whether it is paying its way. Yellow cells are yours to fill in. Grey cells work themselves out, so leave them alone unless you mean to change the method.</t>
        </is>
      </c>
    </row>
    <row r="5" ht="24" customHeight="1">
      <c r="B5" s="5" t="inlineStr">
        <is>
          <t>Payment fee</t>
        </is>
      </c>
      <c r="C5" s="6" t="n">
        <v>0.029</v>
      </c>
      <c r="E5" s="5" t="inlineStr">
        <is>
          <t>Fixed fee per order</t>
        </is>
      </c>
      <c r="F5" s="7" t="n">
        <v>0.3</v>
      </c>
      <c r="H5" s="8" t="inlineStr">
        <is>
          <t>Applied to every product. Split them out per row if you sell across channels with different rates.</t>
        </is>
      </c>
    </row>
    <row r="6" ht="24" customHeight="1">
      <c r="B6" s="5" t="inlineStr">
        <is>
          <t>Thin margin warning below</t>
        </is>
      </c>
      <c r="C6" s="9" t="n">
        <v>0.1</v>
      </c>
      <c r="E6" s="8" t="inlineStr">
        <is>
          <t>Contribution after advertising, as a share of that product's revenue. Under this, the product is flagged as thin rather than healthy.</t>
        </is>
      </c>
    </row>
    <row r="8" ht="36" customHeight="1">
      <c r="B8" s="10" t="inlineStr">
        <is>
          <t>Product</t>
        </is>
      </c>
      <c r="C8" s="10" t="inlineStr">
        <is>
          <t>Price</t>
        </is>
      </c>
      <c r="D8" s="10" t="inlineStr">
        <is>
          <t>Landed cost</t>
        </is>
      </c>
      <c r="E8" s="10" t="inlineStr">
        <is>
          <t>Fulfilment</t>
        </is>
      </c>
      <c r="F8" s="10" t="inlineStr">
        <is>
          <t>Units sold</t>
        </is>
      </c>
      <c r="G8" s="10" t="inlineStr">
        <is>
          <t>Ad spend</t>
        </is>
      </c>
      <c r="H8" s="10" t="inlineStr">
        <is>
          <t>Variable cost</t>
        </is>
      </c>
      <c r="I8" s="10" t="inlineStr">
        <is>
          <t>Contribution</t>
        </is>
      </c>
      <c r="J8" s="10" t="inlineStr">
        <is>
          <t>Margin</t>
        </is>
      </c>
      <c r="K8" s="10" t="inlineStr">
        <is>
          <t>BE ROAS</t>
        </is>
      </c>
      <c r="L8" s="10" t="inlineStr">
        <is>
          <t>Revenue</t>
        </is>
      </c>
      <c r="M8" s="10" t="inlineStr">
        <is>
          <t>Contribution before ads</t>
        </is>
      </c>
      <c r="N8" s="10" t="inlineStr">
        <is>
          <t>Contribution after ads</t>
        </is>
      </c>
      <c r="O8" s="10" t="inlineStr">
        <is>
          <t>ROAS</t>
        </is>
      </c>
      <c r="P8" s="10" t="inlineStr">
        <is>
          <t>Verdict</t>
        </is>
      </c>
      <c r="Q8" s="11" t="inlineStr">
        <is>
          <t>Sort key</t>
        </is>
      </c>
    </row>
    <row r="9" ht="18" customHeight="1">
      <c r="B9" s="12" t="inlineStr">
        <is>
          <t>Candle trio</t>
        </is>
      </c>
      <c r="C9" s="7" t="n">
        <v>45</v>
      </c>
      <c r="D9" s="7" t="n">
        <v>14</v>
      </c>
      <c r="E9" s="7" t="n">
        <v>4.5</v>
      </c>
      <c r="F9" s="13" t="n">
        <v>320</v>
      </c>
      <c r="G9" s="7" t="n">
        <v>3200</v>
      </c>
      <c r="H9" s="14">
        <f>IF(C9="","",N(D9)+N(E9)+C9*$C$5+$F$5)</f>
        <v/>
      </c>
      <c r="I9" s="14">
        <f>IF(C9="","",C9-H9)</f>
        <v/>
      </c>
      <c r="J9" s="15">
        <f>IFERROR(I9/C9,"")</f>
        <v/>
      </c>
      <c r="K9" s="16">
        <f>IF(I9="","",IF(I9&lt;=0,"never",IFERROR(C9/I9,"")))</f>
        <v/>
      </c>
      <c r="L9" s="17">
        <f>IF(C9="","",C9*N(F9))</f>
        <v/>
      </c>
      <c r="M9" s="14">
        <f>IF(I9="","",I9*N(F9))</f>
        <v/>
      </c>
      <c r="N9" s="18">
        <f>IF(M9="","",M9-N(G9))</f>
        <v/>
      </c>
      <c r="O9" s="16">
        <f>IFERROR(L9/G9,"")</f>
        <v/>
      </c>
      <c r="P9" s="19">
        <f>IF(C9="","",IF(I9&lt;=0,"Loses money on every sale",IF(N9&lt;0,"Ads cost more than it makes",IF(N9&lt;L9*$C$6,"Thin","Healthy"))))</f>
        <v/>
      </c>
      <c r="Q9" s="14">
        <f>IF(C9="","",N9-ROW()/1000000)</f>
        <v/>
      </c>
    </row>
    <row r="10" ht="18" customHeight="1">
      <c r="B10" s="12" t="inlineStr">
        <is>
          <t>A3 print</t>
        </is>
      </c>
      <c r="C10" s="7" t="n">
        <v>25</v>
      </c>
      <c r="D10" s="7" t="n">
        <v>6</v>
      </c>
      <c r="E10" s="7" t="n">
        <v>3.2</v>
      </c>
      <c r="F10" s="13" t="n">
        <v>210</v>
      </c>
      <c r="G10" s="7" t="n">
        <v>1400</v>
      </c>
      <c r="H10" s="14">
        <f>IF(C10="","",N(D10)+N(E10)+C10*$C$5+$F$5)</f>
        <v/>
      </c>
      <c r="I10" s="14">
        <f>IF(C10="","",C10-H10)</f>
        <v/>
      </c>
      <c r="J10" s="15">
        <f>IFERROR(I10/C10,"")</f>
        <v/>
      </c>
      <c r="K10" s="16">
        <f>IF(I10="","",IF(I10&lt;=0,"never",IFERROR(C10/I10,"")))</f>
        <v/>
      </c>
      <c r="L10" s="17">
        <f>IF(C10="","",C10*N(F10))</f>
        <v/>
      </c>
      <c r="M10" s="14">
        <f>IF(I10="","",I10*N(F10))</f>
        <v/>
      </c>
      <c r="N10" s="18">
        <f>IF(M10="","",M10-N(G10))</f>
        <v/>
      </c>
      <c r="O10" s="16">
        <f>IFERROR(L10/G10,"")</f>
        <v/>
      </c>
      <c r="P10" s="19">
        <f>IF(C10="","",IF(I10&lt;=0,"Loses money on every sale",IF(N10&lt;0,"Ads cost more than it makes",IF(N10&lt;L10*$C$6,"Thin","Healthy"))))</f>
        <v/>
      </c>
      <c r="Q10" s="14">
        <f>IF(C10="","",N10-ROW()/1000000)</f>
        <v/>
      </c>
    </row>
    <row r="11" ht="18" customHeight="1">
      <c r="B11" s="12" t="inlineStr">
        <is>
          <t>Hoodie</t>
        </is>
      </c>
      <c r="C11" s="7" t="n">
        <v>60</v>
      </c>
      <c r="D11" s="7" t="n">
        <v>22</v>
      </c>
      <c r="E11" s="7" t="n">
        <v>5.8</v>
      </c>
      <c r="F11" s="13" t="n">
        <v>140</v>
      </c>
      <c r="G11" s="7" t="n">
        <v>2600</v>
      </c>
      <c r="H11" s="14">
        <f>IF(C11="","",N(D11)+N(E11)+C11*$C$5+$F$5)</f>
        <v/>
      </c>
      <c r="I11" s="14">
        <f>IF(C11="","",C11-H11)</f>
        <v/>
      </c>
      <c r="J11" s="15">
        <f>IFERROR(I11/C11,"")</f>
        <v/>
      </c>
      <c r="K11" s="16">
        <f>IF(I11="","",IF(I11&lt;=0,"never",IFERROR(C11/I11,"")))</f>
        <v/>
      </c>
      <c r="L11" s="17">
        <f>IF(C11="","",C11*N(F11))</f>
        <v/>
      </c>
      <c r="M11" s="14">
        <f>IF(I11="","",I11*N(F11))</f>
        <v/>
      </c>
      <c r="N11" s="18">
        <f>IF(M11="","",M11-N(G11))</f>
        <v/>
      </c>
      <c r="O11" s="16">
        <f>IFERROR(L11/G11,"")</f>
        <v/>
      </c>
      <c r="P11" s="19">
        <f>IF(C11="","",IF(I11&lt;=0,"Loses money on every sale",IF(N11&lt;0,"Ads cost more than it makes",IF(N11&lt;L11*$C$6,"Thin","Healthy"))))</f>
        <v/>
      </c>
      <c r="Q11" s="14">
        <f>IF(C11="","",N11-ROW()/1000000)</f>
        <v/>
      </c>
    </row>
    <row r="12" ht="18" customHeight="1">
      <c r="B12" s="12" t="inlineStr">
        <is>
          <t>Mug set</t>
        </is>
      </c>
      <c r="C12" s="7" t="n">
        <v>28</v>
      </c>
      <c r="D12" s="7" t="n">
        <v>9</v>
      </c>
      <c r="E12" s="7" t="n">
        <v>3.8</v>
      </c>
      <c r="F12" s="13" t="n">
        <v>260</v>
      </c>
      <c r="G12" s="7" t="n">
        <v>1900</v>
      </c>
      <c r="H12" s="14">
        <f>IF(C12="","",N(D12)+N(E12)+C12*$C$5+$F$5)</f>
        <v/>
      </c>
      <c r="I12" s="14">
        <f>IF(C12="","",C12-H12)</f>
        <v/>
      </c>
      <c r="J12" s="15">
        <f>IFERROR(I12/C12,"")</f>
        <v/>
      </c>
      <c r="K12" s="16">
        <f>IF(I12="","",IF(I12&lt;=0,"never",IFERROR(C12/I12,"")))</f>
        <v/>
      </c>
      <c r="L12" s="17">
        <f>IF(C12="","",C12*N(F12))</f>
        <v/>
      </c>
      <c r="M12" s="14">
        <f>IF(I12="","",I12*N(F12))</f>
        <v/>
      </c>
      <c r="N12" s="18">
        <f>IF(M12="","",M12-N(G12))</f>
        <v/>
      </c>
      <c r="O12" s="16">
        <f>IFERROR(L12/G12,"")</f>
        <v/>
      </c>
      <c r="P12" s="19">
        <f>IF(C12="","",IF(I12&lt;=0,"Loses money on every sale",IF(N12&lt;0,"Ads cost more than it makes",IF(N12&lt;L12*$C$6,"Thin","Healthy"))))</f>
        <v/>
      </c>
      <c r="Q12" s="14">
        <f>IF(C12="","",N12-ROW()/1000000)</f>
        <v/>
      </c>
    </row>
    <row r="13" ht="18" customHeight="1">
      <c r="B13" s="12" t="inlineStr">
        <is>
          <t>Ceramic vase</t>
        </is>
      </c>
      <c r="C13" s="7" t="n">
        <v>55</v>
      </c>
      <c r="D13" s="7" t="n">
        <v>21</v>
      </c>
      <c r="E13" s="7" t="n">
        <v>6.4</v>
      </c>
      <c r="F13" s="13" t="n">
        <v>90</v>
      </c>
      <c r="G13" s="7" t="n">
        <v>1100</v>
      </c>
      <c r="H13" s="14">
        <f>IF(C13="","",N(D13)+N(E13)+C13*$C$5+$F$5)</f>
        <v/>
      </c>
      <c r="I13" s="14">
        <f>IF(C13="","",C13-H13)</f>
        <v/>
      </c>
      <c r="J13" s="15">
        <f>IFERROR(I13/C13,"")</f>
        <v/>
      </c>
      <c r="K13" s="16">
        <f>IF(I13="","",IF(I13&lt;=0,"never",IFERROR(C13/I13,"")))</f>
        <v/>
      </c>
      <c r="L13" s="17">
        <f>IF(C13="","",C13*N(F13))</f>
        <v/>
      </c>
      <c r="M13" s="14">
        <f>IF(I13="","",I13*N(F13))</f>
        <v/>
      </c>
      <c r="N13" s="18">
        <f>IF(M13="","",M13-N(G13))</f>
        <v/>
      </c>
      <c r="O13" s="16">
        <f>IFERROR(L13/G13,"")</f>
        <v/>
      </c>
      <c r="P13" s="19">
        <f>IF(C13="","",IF(I13&lt;=0,"Loses money on every sale",IF(N13&lt;0,"Ads cost more than it makes",IF(N13&lt;L13*$C$6,"Thin","Healthy"))))</f>
        <v/>
      </c>
      <c r="Q13" s="14">
        <f>IF(C13="","",N13-ROW()/1000000)</f>
        <v/>
      </c>
    </row>
    <row r="14" ht="18" customHeight="1">
      <c r="B14" s="12" t="inlineStr">
        <is>
          <t>Notebook</t>
        </is>
      </c>
      <c r="C14" s="7" t="n">
        <v>16</v>
      </c>
      <c r="D14" s="7" t="n">
        <v>4.8</v>
      </c>
      <c r="E14" s="7" t="n">
        <v>2.4</v>
      </c>
      <c r="F14" s="13" t="n">
        <v>300</v>
      </c>
      <c r="G14" s="7" t="n">
        <v>1000</v>
      </c>
      <c r="H14" s="14">
        <f>IF(C14="","",N(D14)+N(E14)+C14*$C$5+$F$5)</f>
        <v/>
      </c>
      <c r="I14" s="14">
        <f>IF(C14="","",C14-H14)</f>
        <v/>
      </c>
      <c r="J14" s="15">
        <f>IFERROR(I14/C14,"")</f>
        <v/>
      </c>
      <c r="K14" s="16">
        <f>IF(I14="","",IF(I14&lt;=0,"never",IFERROR(C14/I14,"")))</f>
        <v/>
      </c>
      <c r="L14" s="17">
        <f>IF(C14="","",C14*N(F14))</f>
        <v/>
      </c>
      <c r="M14" s="14">
        <f>IF(I14="","",I14*N(F14))</f>
        <v/>
      </c>
      <c r="N14" s="18">
        <f>IF(M14="","",M14-N(G14))</f>
        <v/>
      </c>
      <c r="O14" s="16">
        <f>IFERROR(L14/G14,"")</f>
        <v/>
      </c>
      <c r="P14" s="19">
        <f>IF(C14="","",IF(I14&lt;=0,"Loses money on every sale",IF(N14&lt;0,"Ads cost more than it makes",IF(N14&lt;L14*$C$6,"Thin","Healthy"))))</f>
        <v/>
      </c>
      <c r="Q14" s="14">
        <f>IF(C14="","",N14-ROW()/1000000)</f>
        <v/>
      </c>
    </row>
    <row r="15" ht="18" customHeight="1">
      <c r="B15" s="12" t="inlineStr">
        <is>
          <t>Gift box</t>
        </is>
      </c>
      <c r="C15" s="7" t="n">
        <v>75</v>
      </c>
      <c r="D15" s="7" t="n">
        <v>28</v>
      </c>
      <c r="E15" s="7" t="n">
        <v>7.2</v>
      </c>
      <c r="F15" s="13" t="n">
        <v>60</v>
      </c>
      <c r="G15" s="7" t="n">
        <v>900</v>
      </c>
      <c r="H15" s="14">
        <f>IF(C15="","",N(D15)+N(E15)+C15*$C$5+$F$5)</f>
        <v/>
      </c>
      <c r="I15" s="14">
        <f>IF(C15="","",C15-H15)</f>
        <v/>
      </c>
      <c r="J15" s="15">
        <f>IFERROR(I15/C15,"")</f>
        <v/>
      </c>
      <c r="K15" s="16">
        <f>IF(I15="","",IF(I15&lt;=0,"never",IFERROR(C15/I15,"")))</f>
        <v/>
      </c>
      <c r="L15" s="17">
        <f>IF(C15="","",C15*N(F15))</f>
        <v/>
      </c>
      <c r="M15" s="14">
        <f>IF(I15="","",I15*N(F15))</f>
        <v/>
      </c>
      <c r="N15" s="18">
        <f>IF(M15="","",M15-N(G15))</f>
        <v/>
      </c>
      <c r="O15" s="16">
        <f>IFERROR(L15/G15,"")</f>
        <v/>
      </c>
      <c r="P15" s="19">
        <f>IF(C15="","",IF(I15&lt;=0,"Loses money on every sale",IF(N15&lt;0,"Ads cost more than it makes",IF(N15&lt;L15*$C$6,"Thin","Healthy"))))</f>
        <v/>
      </c>
      <c r="Q15" s="14">
        <f>IF(C15="","",N15-ROW()/1000000)</f>
        <v/>
      </c>
    </row>
    <row r="16" ht="18" customHeight="1">
      <c r="B16" s="12" t="inlineStr">
        <is>
          <t>Tote bag</t>
        </is>
      </c>
      <c r="C16" s="7" t="n">
        <v>18</v>
      </c>
      <c r="D16" s="7" t="n">
        <v>7.5</v>
      </c>
      <c r="E16" s="7" t="n">
        <v>2.9</v>
      </c>
      <c r="F16" s="13" t="n">
        <v>180</v>
      </c>
      <c r="G16" s="7" t="n">
        <v>1100</v>
      </c>
      <c r="H16" s="14">
        <f>IF(C16="","",N(D16)+N(E16)+C16*$C$5+$F$5)</f>
        <v/>
      </c>
      <c r="I16" s="14">
        <f>IF(C16="","",C16-H16)</f>
        <v/>
      </c>
      <c r="J16" s="15">
        <f>IFERROR(I16/C16,"")</f>
        <v/>
      </c>
      <c r="K16" s="16">
        <f>IF(I16="","",IF(I16&lt;=0,"never",IFERROR(C16/I16,"")))</f>
        <v/>
      </c>
      <c r="L16" s="17">
        <f>IF(C16="","",C16*N(F16))</f>
        <v/>
      </c>
      <c r="M16" s="14">
        <f>IF(I16="","",I16*N(F16))</f>
        <v/>
      </c>
      <c r="N16" s="18">
        <f>IF(M16="","",M16-N(G16))</f>
        <v/>
      </c>
      <c r="O16" s="16">
        <f>IFERROR(L16/G16,"")</f>
        <v/>
      </c>
      <c r="P16" s="19">
        <f>IF(C16="","",IF(I16&lt;=0,"Loses money on every sale",IF(N16&lt;0,"Ads cost more than it makes",IF(N16&lt;L16*$C$6,"Thin","Healthy"))))</f>
        <v/>
      </c>
      <c r="Q16" s="14">
        <f>IF(C16="","",N16-ROW()/1000000)</f>
        <v/>
      </c>
    </row>
    <row r="17" ht="18" customHeight="1">
      <c r="B17" s="12" t="inlineStr">
        <is>
          <t>Enamel pin</t>
        </is>
      </c>
      <c r="C17" s="7" t="n">
        <v>9</v>
      </c>
      <c r="D17" s="7" t="n">
        <v>2.2</v>
      </c>
      <c r="E17" s="7" t="n">
        <v>1.9</v>
      </c>
      <c r="F17" s="13" t="n">
        <v>240</v>
      </c>
      <c r="G17" s="7" t="n">
        <v>1200</v>
      </c>
      <c r="H17" s="14">
        <f>IF(C17="","",N(D17)+N(E17)+C17*$C$5+$F$5)</f>
        <v/>
      </c>
      <c r="I17" s="14">
        <f>IF(C17="","",C17-H17)</f>
        <v/>
      </c>
      <c r="J17" s="15">
        <f>IFERROR(I17/C17,"")</f>
        <v/>
      </c>
      <c r="K17" s="16">
        <f>IF(I17="","",IF(I17&lt;=0,"never",IFERROR(C17/I17,"")))</f>
        <v/>
      </c>
      <c r="L17" s="17">
        <f>IF(C17="","",C17*N(F17))</f>
        <v/>
      </c>
      <c r="M17" s="14">
        <f>IF(I17="","",I17*N(F17))</f>
        <v/>
      </c>
      <c r="N17" s="18">
        <f>IF(M17="","",M17-N(G17))</f>
        <v/>
      </c>
      <c r="O17" s="16">
        <f>IFERROR(L17/G17,"")</f>
        <v/>
      </c>
      <c r="P17" s="19">
        <f>IF(C17="","",IF(I17&lt;=0,"Loses money on every sale",IF(N17&lt;0,"Ads cost more than it makes",IF(N17&lt;L17*$C$6,"Thin","Healthy"))))</f>
        <v/>
      </c>
      <c r="Q17" s="14">
        <f>IF(C17="","",N17-ROW()/1000000)</f>
        <v/>
      </c>
    </row>
    <row r="18" ht="18" customHeight="1">
      <c r="B18" s="12" t="inlineStr">
        <is>
          <t>Tea towel</t>
        </is>
      </c>
      <c r="C18" s="7" t="n">
        <v>14</v>
      </c>
      <c r="D18" s="7" t="n">
        <v>5.5</v>
      </c>
      <c r="E18" s="7" t="n">
        <v>2.6</v>
      </c>
      <c r="F18" s="13" t="n">
        <v>150</v>
      </c>
      <c r="G18" s="7" t="n">
        <v>1200</v>
      </c>
      <c r="H18" s="14">
        <f>IF(C18="","",N(D18)+N(E18)+C18*$C$5+$F$5)</f>
        <v/>
      </c>
      <c r="I18" s="14">
        <f>IF(C18="","",C18-H18)</f>
        <v/>
      </c>
      <c r="J18" s="15">
        <f>IFERROR(I18/C18,"")</f>
        <v/>
      </c>
      <c r="K18" s="16">
        <f>IF(I18="","",IF(I18&lt;=0,"never",IFERROR(C18/I18,"")))</f>
        <v/>
      </c>
      <c r="L18" s="17">
        <f>IF(C18="","",C18*N(F18))</f>
        <v/>
      </c>
      <c r="M18" s="14">
        <f>IF(I18="","",I18*N(F18))</f>
        <v/>
      </c>
      <c r="N18" s="18">
        <f>IF(M18="","",M18-N(G18))</f>
        <v/>
      </c>
      <c r="O18" s="16">
        <f>IFERROR(L18/G18,"")</f>
        <v/>
      </c>
      <c r="P18" s="19">
        <f>IF(C18="","",IF(I18&lt;=0,"Loses money on every sale",IF(N18&lt;0,"Ads cost more than it makes",IF(N18&lt;L18*$C$6,"Thin","Healthy"))))</f>
        <v/>
      </c>
      <c r="Q18" s="14">
        <f>IF(C18="","",N18-ROW()/1000000)</f>
        <v/>
      </c>
    </row>
    <row r="19" ht="18" customHeight="1">
      <c r="B19" s="12" t="n"/>
      <c r="C19" s="7" t="n"/>
      <c r="D19" s="7" t="n"/>
      <c r="E19" s="7" t="n"/>
      <c r="F19" s="13" t="n"/>
      <c r="G19" s="7" t="n"/>
      <c r="H19" s="14">
        <f>IF(C19="","",N(D19)+N(E19)+C19*$C$5+$F$5)</f>
        <v/>
      </c>
      <c r="I19" s="14">
        <f>IF(C19="","",C19-H19)</f>
        <v/>
      </c>
      <c r="J19" s="15">
        <f>IFERROR(I19/C19,"")</f>
        <v/>
      </c>
      <c r="K19" s="16">
        <f>IF(I19="","",IF(I19&lt;=0,"never",IFERROR(C19/I19,"")))</f>
        <v/>
      </c>
      <c r="L19" s="17">
        <f>IF(C19="","",C19*N(F19))</f>
        <v/>
      </c>
      <c r="M19" s="14">
        <f>IF(I19="","",I19*N(F19))</f>
        <v/>
      </c>
      <c r="N19" s="18">
        <f>IF(M19="","",M19-N(G19))</f>
        <v/>
      </c>
      <c r="O19" s="16">
        <f>IFERROR(L19/G19,"")</f>
        <v/>
      </c>
      <c r="P19" s="19">
        <f>IF(C19="","",IF(I19&lt;=0,"Loses money on every sale",IF(N19&lt;0,"Ads cost more than it makes",IF(N19&lt;L19*$C$6,"Thin","Healthy"))))</f>
        <v/>
      </c>
      <c r="Q19" s="14">
        <f>IF(C19="","",N19-ROW()/1000000)</f>
        <v/>
      </c>
    </row>
    <row r="20" ht="18" customHeight="1">
      <c r="B20" s="12" t="n"/>
      <c r="C20" s="7" t="n"/>
      <c r="D20" s="7" t="n"/>
      <c r="E20" s="7" t="n"/>
      <c r="F20" s="13" t="n"/>
      <c r="G20" s="7" t="n"/>
      <c r="H20" s="14">
        <f>IF(C20="","",N(D20)+N(E20)+C20*$C$5+$F$5)</f>
        <v/>
      </c>
      <c r="I20" s="14">
        <f>IF(C20="","",C20-H20)</f>
        <v/>
      </c>
      <c r="J20" s="15">
        <f>IFERROR(I20/C20,"")</f>
        <v/>
      </c>
      <c r="K20" s="16">
        <f>IF(I20="","",IF(I20&lt;=0,"never",IFERROR(C20/I20,"")))</f>
        <v/>
      </c>
      <c r="L20" s="17">
        <f>IF(C20="","",C20*N(F20))</f>
        <v/>
      </c>
      <c r="M20" s="14">
        <f>IF(I20="","",I20*N(F20))</f>
        <v/>
      </c>
      <c r="N20" s="18">
        <f>IF(M20="","",M20-N(G20))</f>
        <v/>
      </c>
      <c r="O20" s="16">
        <f>IFERROR(L20/G20,"")</f>
        <v/>
      </c>
      <c r="P20" s="19">
        <f>IF(C20="","",IF(I20&lt;=0,"Loses money on every sale",IF(N20&lt;0,"Ads cost more than it makes",IF(N20&lt;L20*$C$6,"Thin","Healthy"))))</f>
        <v/>
      </c>
      <c r="Q20" s="14">
        <f>IF(C20="","",N20-ROW()/1000000)</f>
        <v/>
      </c>
    </row>
    <row r="21" ht="18" customHeight="1">
      <c r="B21" s="12" t="n"/>
      <c r="C21" s="7" t="n"/>
      <c r="D21" s="7" t="n"/>
      <c r="E21" s="7" t="n"/>
      <c r="F21" s="13" t="n"/>
      <c r="G21" s="7" t="n"/>
      <c r="H21" s="14">
        <f>IF(C21="","",N(D21)+N(E21)+C21*$C$5+$F$5)</f>
        <v/>
      </c>
      <c r="I21" s="14">
        <f>IF(C21="","",C21-H21)</f>
        <v/>
      </c>
      <c r="J21" s="15">
        <f>IFERROR(I21/C21,"")</f>
        <v/>
      </c>
      <c r="K21" s="16">
        <f>IF(I21="","",IF(I21&lt;=0,"never",IFERROR(C21/I21,"")))</f>
        <v/>
      </c>
      <c r="L21" s="17">
        <f>IF(C21="","",C21*N(F21))</f>
        <v/>
      </c>
      <c r="M21" s="14">
        <f>IF(I21="","",I21*N(F21))</f>
        <v/>
      </c>
      <c r="N21" s="18">
        <f>IF(M21="","",M21-N(G21))</f>
        <v/>
      </c>
      <c r="O21" s="16">
        <f>IFERROR(L21/G21,"")</f>
        <v/>
      </c>
      <c r="P21" s="19">
        <f>IF(C21="","",IF(I21&lt;=0,"Loses money on every sale",IF(N21&lt;0,"Ads cost more than it makes",IF(N21&lt;L21*$C$6,"Thin","Healthy"))))</f>
        <v/>
      </c>
      <c r="Q21" s="14">
        <f>IF(C21="","",N21-ROW()/1000000)</f>
        <v/>
      </c>
    </row>
    <row r="22" ht="18" customHeight="1">
      <c r="B22" s="12" t="n"/>
      <c r="C22" s="7" t="n"/>
      <c r="D22" s="7" t="n"/>
      <c r="E22" s="7" t="n"/>
      <c r="F22" s="13" t="n"/>
      <c r="G22" s="7" t="n"/>
      <c r="H22" s="14">
        <f>IF(C22="","",N(D22)+N(E22)+C22*$C$5+$F$5)</f>
        <v/>
      </c>
      <c r="I22" s="14">
        <f>IF(C22="","",C22-H22)</f>
        <v/>
      </c>
      <c r="J22" s="15">
        <f>IFERROR(I22/C22,"")</f>
        <v/>
      </c>
      <c r="K22" s="16">
        <f>IF(I22="","",IF(I22&lt;=0,"never",IFERROR(C22/I22,"")))</f>
        <v/>
      </c>
      <c r="L22" s="17">
        <f>IF(C22="","",C22*N(F22))</f>
        <v/>
      </c>
      <c r="M22" s="14">
        <f>IF(I22="","",I22*N(F22))</f>
        <v/>
      </c>
      <c r="N22" s="18">
        <f>IF(M22="","",M22-N(G22))</f>
        <v/>
      </c>
      <c r="O22" s="16">
        <f>IFERROR(L22/G22,"")</f>
        <v/>
      </c>
      <c r="P22" s="19">
        <f>IF(C22="","",IF(I22&lt;=0,"Loses money on every sale",IF(N22&lt;0,"Ads cost more than it makes",IF(N22&lt;L22*$C$6,"Thin","Healthy"))))</f>
        <v/>
      </c>
      <c r="Q22" s="14">
        <f>IF(C22="","",N22-ROW()/1000000)</f>
        <v/>
      </c>
    </row>
    <row r="23" ht="18" customHeight="1">
      <c r="B23" s="12" t="n"/>
      <c r="C23" s="7" t="n"/>
      <c r="D23" s="7" t="n"/>
      <c r="E23" s="7" t="n"/>
      <c r="F23" s="13" t="n"/>
      <c r="G23" s="7" t="n"/>
      <c r="H23" s="14">
        <f>IF(C23="","",N(D23)+N(E23)+C23*$C$5+$F$5)</f>
        <v/>
      </c>
      <c r="I23" s="14">
        <f>IF(C23="","",C23-H23)</f>
        <v/>
      </c>
      <c r="J23" s="15">
        <f>IFERROR(I23/C23,"")</f>
        <v/>
      </c>
      <c r="K23" s="16">
        <f>IF(I23="","",IF(I23&lt;=0,"never",IFERROR(C23/I23,"")))</f>
        <v/>
      </c>
      <c r="L23" s="17">
        <f>IF(C23="","",C23*N(F23))</f>
        <v/>
      </c>
      <c r="M23" s="14">
        <f>IF(I23="","",I23*N(F23))</f>
        <v/>
      </c>
      <c r="N23" s="18">
        <f>IF(M23="","",M23-N(G23))</f>
        <v/>
      </c>
      <c r="O23" s="16">
        <f>IFERROR(L23/G23,"")</f>
        <v/>
      </c>
      <c r="P23" s="19">
        <f>IF(C23="","",IF(I23&lt;=0,"Loses money on every sale",IF(N23&lt;0,"Ads cost more than it makes",IF(N23&lt;L23*$C$6,"Thin","Healthy"))))</f>
        <v/>
      </c>
      <c r="Q23" s="14">
        <f>IF(C23="","",N23-ROW()/1000000)</f>
        <v/>
      </c>
    </row>
    <row r="24" ht="18" customHeight="1">
      <c r="B24" s="12" t="n"/>
      <c r="C24" s="7" t="n"/>
      <c r="D24" s="7" t="n"/>
      <c r="E24" s="7" t="n"/>
      <c r="F24" s="13" t="n"/>
      <c r="G24" s="7" t="n"/>
      <c r="H24" s="14">
        <f>IF(C24="","",N(D24)+N(E24)+C24*$C$5+$F$5)</f>
        <v/>
      </c>
      <c r="I24" s="14">
        <f>IF(C24="","",C24-H24)</f>
        <v/>
      </c>
      <c r="J24" s="15">
        <f>IFERROR(I24/C24,"")</f>
        <v/>
      </c>
      <c r="K24" s="16">
        <f>IF(I24="","",IF(I24&lt;=0,"never",IFERROR(C24/I24,"")))</f>
        <v/>
      </c>
      <c r="L24" s="17">
        <f>IF(C24="","",C24*N(F24))</f>
        <v/>
      </c>
      <c r="M24" s="14">
        <f>IF(I24="","",I24*N(F24))</f>
        <v/>
      </c>
      <c r="N24" s="18">
        <f>IF(M24="","",M24-N(G24))</f>
        <v/>
      </c>
      <c r="O24" s="16">
        <f>IFERROR(L24/G24,"")</f>
        <v/>
      </c>
      <c r="P24" s="19">
        <f>IF(C24="","",IF(I24&lt;=0,"Loses money on every sale",IF(N24&lt;0,"Ads cost more than it makes",IF(N24&lt;L24*$C$6,"Thin","Healthy"))))</f>
        <v/>
      </c>
      <c r="Q24" s="14">
        <f>IF(C24="","",N24-ROW()/1000000)</f>
        <v/>
      </c>
    </row>
    <row r="25" ht="18" customHeight="1">
      <c r="B25" s="12" t="n"/>
      <c r="C25" s="7" t="n"/>
      <c r="D25" s="7" t="n"/>
      <c r="E25" s="7" t="n"/>
      <c r="F25" s="13" t="n"/>
      <c r="G25" s="7" t="n"/>
      <c r="H25" s="14">
        <f>IF(C25="","",N(D25)+N(E25)+C25*$C$5+$F$5)</f>
        <v/>
      </c>
      <c r="I25" s="14">
        <f>IF(C25="","",C25-H25)</f>
        <v/>
      </c>
      <c r="J25" s="15">
        <f>IFERROR(I25/C25,"")</f>
        <v/>
      </c>
      <c r="K25" s="16">
        <f>IF(I25="","",IF(I25&lt;=0,"never",IFERROR(C25/I25,"")))</f>
        <v/>
      </c>
      <c r="L25" s="17">
        <f>IF(C25="","",C25*N(F25))</f>
        <v/>
      </c>
      <c r="M25" s="14">
        <f>IF(I25="","",I25*N(F25))</f>
        <v/>
      </c>
      <c r="N25" s="18">
        <f>IF(M25="","",M25-N(G25))</f>
        <v/>
      </c>
      <c r="O25" s="16">
        <f>IFERROR(L25/G25,"")</f>
        <v/>
      </c>
      <c r="P25" s="19">
        <f>IF(C25="","",IF(I25&lt;=0,"Loses money on every sale",IF(N25&lt;0,"Ads cost more than it makes",IF(N25&lt;L25*$C$6,"Thin","Healthy"))))</f>
        <v/>
      </c>
      <c r="Q25" s="14">
        <f>IF(C25="","",N25-ROW()/1000000)</f>
        <v/>
      </c>
    </row>
    <row r="26" ht="18" customHeight="1">
      <c r="B26" s="12" t="n"/>
      <c r="C26" s="7" t="n"/>
      <c r="D26" s="7" t="n"/>
      <c r="E26" s="7" t="n"/>
      <c r="F26" s="13" t="n"/>
      <c r="G26" s="7" t="n"/>
      <c r="H26" s="14">
        <f>IF(C26="","",N(D26)+N(E26)+C26*$C$5+$F$5)</f>
        <v/>
      </c>
      <c r="I26" s="14">
        <f>IF(C26="","",C26-H26)</f>
        <v/>
      </c>
      <c r="J26" s="15">
        <f>IFERROR(I26/C26,"")</f>
        <v/>
      </c>
      <c r="K26" s="16">
        <f>IF(I26="","",IF(I26&lt;=0,"never",IFERROR(C26/I26,"")))</f>
        <v/>
      </c>
      <c r="L26" s="17">
        <f>IF(C26="","",C26*N(F26))</f>
        <v/>
      </c>
      <c r="M26" s="14">
        <f>IF(I26="","",I26*N(F26))</f>
        <v/>
      </c>
      <c r="N26" s="18">
        <f>IF(M26="","",M26-N(G26))</f>
        <v/>
      </c>
      <c r="O26" s="16">
        <f>IFERROR(L26/G26,"")</f>
        <v/>
      </c>
      <c r="P26" s="19">
        <f>IF(C26="","",IF(I26&lt;=0,"Loses money on every sale",IF(N26&lt;0,"Ads cost more than it makes",IF(N26&lt;L26*$C$6,"Thin","Healthy"))))</f>
        <v/>
      </c>
      <c r="Q26" s="14">
        <f>IF(C26="","",N26-ROW()/1000000)</f>
        <v/>
      </c>
    </row>
    <row r="27" ht="18" customHeight="1">
      <c r="B27" s="12" t="n"/>
      <c r="C27" s="7" t="n"/>
      <c r="D27" s="7" t="n"/>
      <c r="E27" s="7" t="n"/>
      <c r="F27" s="13" t="n"/>
      <c r="G27" s="7" t="n"/>
      <c r="H27" s="14">
        <f>IF(C27="","",N(D27)+N(E27)+C27*$C$5+$F$5)</f>
        <v/>
      </c>
      <c r="I27" s="14">
        <f>IF(C27="","",C27-H27)</f>
        <v/>
      </c>
      <c r="J27" s="15">
        <f>IFERROR(I27/C27,"")</f>
        <v/>
      </c>
      <c r="K27" s="16">
        <f>IF(I27="","",IF(I27&lt;=0,"never",IFERROR(C27/I27,"")))</f>
        <v/>
      </c>
      <c r="L27" s="17">
        <f>IF(C27="","",C27*N(F27))</f>
        <v/>
      </c>
      <c r="M27" s="14">
        <f>IF(I27="","",I27*N(F27))</f>
        <v/>
      </c>
      <c r="N27" s="18">
        <f>IF(M27="","",M27-N(G27))</f>
        <v/>
      </c>
      <c r="O27" s="16">
        <f>IFERROR(L27/G27,"")</f>
        <v/>
      </c>
      <c r="P27" s="19">
        <f>IF(C27="","",IF(I27&lt;=0,"Loses money on every sale",IF(N27&lt;0,"Ads cost more than it makes",IF(N27&lt;L27*$C$6,"Thin","Healthy"))))</f>
        <v/>
      </c>
      <c r="Q27" s="14">
        <f>IF(C27="","",N27-ROW()/1000000)</f>
        <v/>
      </c>
    </row>
    <row r="28" ht="18" customHeight="1">
      <c r="B28" s="12" t="n"/>
      <c r="C28" s="7" t="n"/>
      <c r="D28" s="7" t="n"/>
      <c r="E28" s="7" t="n"/>
      <c r="F28" s="13" t="n"/>
      <c r="G28" s="7" t="n"/>
      <c r="H28" s="14">
        <f>IF(C28="","",N(D28)+N(E28)+C28*$C$5+$F$5)</f>
        <v/>
      </c>
      <c r="I28" s="14">
        <f>IF(C28="","",C28-H28)</f>
        <v/>
      </c>
      <c r="J28" s="15">
        <f>IFERROR(I28/C28,"")</f>
        <v/>
      </c>
      <c r="K28" s="16">
        <f>IF(I28="","",IF(I28&lt;=0,"never",IFERROR(C28/I28,"")))</f>
        <v/>
      </c>
      <c r="L28" s="17">
        <f>IF(C28="","",C28*N(F28))</f>
        <v/>
      </c>
      <c r="M28" s="14">
        <f>IF(I28="","",I28*N(F28))</f>
        <v/>
      </c>
      <c r="N28" s="18">
        <f>IF(M28="","",M28-N(G28))</f>
        <v/>
      </c>
      <c r="O28" s="16">
        <f>IFERROR(L28/G28,"")</f>
        <v/>
      </c>
      <c r="P28" s="19">
        <f>IF(C28="","",IF(I28&lt;=0,"Loses money on every sale",IF(N28&lt;0,"Ads cost more than it makes",IF(N28&lt;L28*$C$6,"Thin","Healthy"))))</f>
        <v/>
      </c>
      <c r="Q28" s="14">
        <f>IF(C28="","",N28-ROW()/1000000)</f>
        <v/>
      </c>
    </row>
    <row r="29" ht="24" customHeight="1">
      <c r="B29" s="20" t="inlineStr">
        <is>
          <t>All products</t>
        </is>
      </c>
      <c r="C29" s="21" t="n"/>
      <c r="D29" s="21" t="n"/>
      <c r="E29" s="21" t="n"/>
      <c r="F29" s="22">
        <f>SUM(F9:F28)</f>
        <v/>
      </c>
      <c r="G29" s="23">
        <f>SUM(G9:G28)</f>
        <v/>
      </c>
      <c r="H29" s="21" t="n"/>
      <c r="I29" s="21" t="n"/>
      <c r="J29" s="21" t="n"/>
      <c r="K29" s="21" t="n"/>
      <c r="L29" s="23">
        <f>SUM(L9:L28)</f>
        <v/>
      </c>
      <c r="M29" s="23">
        <f>SUM(M9:M28)</f>
        <v/>
      </c>
      <c r="N29" s="23">
        <f>SUM(N9:N28)</f>
        <v/>
      </c>
      <c r="O29" s="21" t="n"/>
      <c r="P29" s="21" t="n"/>
      <c r="Q29" s="21" t="n"/>
    </row>
    <row r="31" ht="32" customHeight="1">
      <c r="B31" s="8" t="inlineStr">
        <is>
          <t>Contribution after ads is the column to read. A product can show a healthy margin and still appear here in red, which is the whole point of the sheet. Candle trio, A3 print and Hoodie are the same products as the break-even ROAS calculator on zazentax.com.</t>
        </is>
      </c>
    </row>
  </sheetData>
  <mergeCells count="4">
    <mergeCell ref="B31:P31"/>
    <mergeCell ref="E6:P6"/>
    <mergeCell ref="B3:P3"/>
    <mergeCell ref="H5:P5"/>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H37"/>
  <sheetViews>
    <sheetView showGridLines="0" workbookViewId="0">
      <selection activeCell="A1" sqref="A1"/>
    </sheetView>
  </sheetViews>
  <sheetFormatPr baseColWidth="8" defaultRowHeight="15"/>
  <cols>
    <col width="3" customWidth="1" min="1" max="1"/>
    <col width="8" customWidth="1" min="2" max="2"/>
    <col width="20" customWidth="1" min="3" max="3"/>
    <col width="15" customWidth="1" min="4" max="4"/>
    <col width="15" customWidth="1" min="5" max="5"/>
    <col width="13" customWidth="1" min="6" max="6"/>
    <col width="14" customWidth="1" min="7" max="7"/>
    <col width="26" customWidth="1" min="8" max="8"/>
  </cols>
  <sheetData>
    <row r="2">
      <c r="B2" s="3" t="inlineStr">
        <is>
          <t>What each product actually contributes</t>
        </is>
      </c>
    </row>
    <row r="3" ht="34" customHeight="1">
      <c r="B3" s="4" t="inlineStr">
        <is>
          <t>The same products in order of contribution after their own advertising, best first. This is the ranking that matters, and it is rarely the same as the best-sellers list.</t>
        </is>
      </c>
    </row>
    <row r="5" ht="30" customHeight="1">
      <c r="B5" s="24" t="inlineStr">
        <is>
          <t>Rank</t>
        </is>
      </c>
      <c r="C5" s="24" t="inlineStr">
        <is>
          <t>Product</t>
        </is>
      </c>
      <c r="D5" s="24" t="inlineStr">
        <is>
          <t>Contribution after ads</t>
        </is>
      </c>
      <c r="E5" s="24" t="inlineStr">
        <is>
          <t>Revenue</t>
        </is>
      </c>
      <c r="F5" s="24" t="inlineStr">
        <is>
          <t>Share of total</t>
        </is>
      </c>
      <c r="G5" s="24" t="inlineStr">
        <is>
          <t>Running share</t>
        </is>
      </c>
      <c r="H5" s="24" t="inlineStr">
        <is>
          <t>Verdict</t>
        </is>
      </c>
    </row>
    <row r="6" ht="18" customHeight="1">
      <c r="B6" s="25" t="n">
        <v>1</v>
      </c>
      <c r="C6" s="19">
        <f>IFERROR(INDEX('SKU tracker'!$B$9:$B$28,MATCH(LARGE('SKU tracker'!$Q$9:$Q$28,1),'SKU tracker'!$Q$9:$Q$28,0)),"")</f>
        <v/>
      </c>
      <c r="D6" s="14">
        <f>IFERROR(INDEX('SKU tracker'!$N$9:$N$28,MATCH(LARGE('SKU tracker'!$Q$9:$Q$28,1),'SKU tracker'!$Q$9:$Q$28,0)),"")</f>
        <v/>
      </c>
      <c r="E6" s="17">
        <f>IFERROR(INDEX('SKU tracker'!$L$9:$L$28,MATCH(LARGE('SKU tracker'!$Q$9:$Q$28,1),'SKU tracker'!$Q$9:$Q$28,0)),"")</f>
        <v/>
      </c>
      <c r="F6" s="15">
        <f>IFERROR(D6/'SKU tracker'!$N$29,"")</f>
        <v/>
      </c>
      <c r="G6" s="15">
        <f>IF(D6="","",N(0)+F6)</f>
        <v/>
      </c>
      <c r="H6" s="19">
        <f>IFERROR(INDEX('SKU tracker'!$P$9:$P$28,MATCH(LARGE('SKU tracker'!$Q$9:$Q$28,1),'SKU tracker'!$Q$9:$Q$28,0)),"")</f>
        <v/>
      </c>
    </row>
    <row r="7" ht="18" customHeight="1">
      <c r="B7" s="25" t="n">
        <v>2</v>
      </c>
      <c r="C7" s="19">
        <f>IFERROR(INDEX('SKU tracker'!$B$9:$B$28,MATCH(LARGE('SKU tracker'!$Q$9:$Q$28,2),'SKU tracker'!$Q$9:$Q$28,0)),"")</f>
        <v/>
      </c>
      <c r="D7" s="14">
        <f>IFERROR(INDEX('SKU tracker'!$N$9:$N$28,MATCH(LARGE('SKU tracker'!$Q$9:$Q$28,2),'SKU tracker'!$Q$9:$Q$28,0)),"")</f>
        <v/>
      </c>
      <c r="E7" s="17">
        <f>IFERROR(INDEX('SKU tracker'!$L$9:$L$28,MATCH(LARGE('SKU tracker'!$Q$9:$Q$28,2),'SKU tracker'!$Q$9:$Q$28,0)),"")</f>
        <v/>
      </c>
      <c r="F7" s="15">
        <f>IFERROR(D7/'SKU tracker'!$N$29,"")</f>
        <v/>
      </c>
      <c r="G7" s="15">
        <f>IF(D7="","",N(G6)+F7)</f>
        <v/>
      </c>
      <c r="H7" s="19">
        <f>IFERROR(INDEX('SKU tracker'!$P$9:$P$28,MATCH(LARGE('SKU tracker'!$Q$9:$Q$28,2),'SKU tracker'!$Q$9:$Q$28,0)),"")</f>
        <v/>
      </c>
    </row>
    <row r="8" ht="18" customHeight="1">
      <c r="B8" s="25" t="n">
        <v>3</v>
      </c>
      <c r="C8" s="19">
        <f>IFERROR(INDEX('SKU tracker'!$B$9:$B$28,MATCH(LARGE('SKU tracker'!$Q$9:$Q$28,3),'SKU tracker'!$Q$9:$Q$28,0)),"")</f>
        <v/>
      </c>
      <c r="D8" s="14">
        <f>IFERROR(INDEX('SKU tracker'!$N$9:$N$28,MATCH(LARGE('SKU tracker'!$Q$9:$Q$28,3),'SKU tracker'!$Q$9:$Q$28,0)),"")</f>
        <v/>
      </c>
      <c r="E8" s="17">
        <f>IFERROR(INDEX('SKU tracker'!$L$9:$L$28,MATCH(LARGE('SKU tracker'!$Q$9:$Q$28,3),'SKU tracker'!$Q$9:$Q$28,0)),"")</f>
        <v/>
      </c>
      <c r="F8" s="15">
        <f>IFERROR(D8/'SKU tracker'!$N$29,"")</f>
        <v/>
      </c>
      <c r="G8" s="15">
        <f>IF(D8="","",N(G7)+F8)</f>
        <v/>
      </c>
      <c r="H8" s="19">
        <f>IFERROR(INDEX('SKU tracker'!$P$9:$P$28,MATCH(LARGE('SKU tracker'!$Q$9:$Q$28,3),'SKU tracker'!$Q$9:$Q$28,0)),"")</f>
        <v/>
      </c>
    </row>
    <row r="9" ht="18" customHeight="1">
      <c r="B9" s="25" t="n">
        <v>4</v>
      </c>
      <c r="C9" s="19">
        <f>IFERROR(INDEX('SKU tracker'!$B$9:$B$28,MATCH(LARGE('SKU tracker'!$Q$9:$Q$28,4),'SKU tracker'!$Q$9:$Q$28,0)),"")</f>
        <v/>
      </c>
      <c r="D9" s="14">
        <f>IFERROR(INDEX('SKU tracker'!$N$9:$N$28,MATCH(LARGE('SKU tracker'!$Q$9:$Q$28,4),'SKU tracker'!$Q$9:$Q$28,0)),"")</f>
        <v/>
      </c>
      <c r="E9" s="17">
        <f>IFERROR(INDEX('SKU tracker'!$L$9:$L$28,MATCH(LARGE('SKU tracker'!$Q$9:$Q$28,4),'SKU tracker'!$Q$9:$Q$28,0)),"")</f>
        <v/>
      </c>
      <c r="F9" s="15">
        <f>IFERROR(D9/'SKU tracker'!$N$29,"")</f>
        <v/>
      </c>
      <c r="G9" s="15">
        <f>IF(D9="","",N(G8)+F9)</f>
        <v/>
      </c>
      <c r="H9" s="19">
        <f>IFERROR(INDEX('SKU tracker'!$P$9:$P$28,MATCH(LARGE('SKU tracker'!$Q$9:$Q$28,4),'SKU tracker'!$Q$9:$Q$28,0)),"")</f>
        <v/>
      </c>
    </row>
    <row r="10" ht="18" customHeight="1">
      <c r="B10" s="25" t="n">
        <v>5</v>
      </c>
      <c r="C10" s="19">
        <f>IFERROR(INDEX('SKU tracker'!$B$9:$B$28,MATCH(LARGE('SKU tracker'!$Q$9:$Q$28,5),'SKU tracker'!$Q$9:$Q$28,0)),"")</f>
        <v/>
      </c>
      <c r="D10" s="14">
        <f>IFERROR(INDEX('SKU tracker'!$N$9:$N$28,MATCH(LARGE('SKU tracker'!$Q$9:$Q$28,5),'SKU tracker'!$Q$9:$Q$28,0)),"")</f>
        <v/>
      </c>
      <c r="E10" s="17">
        <f>IFERROR(INDEX('SKU tracker'!$L$9:$L$28,MATCH(LARGE('SKU tracker'!$Q$9:$Q$28,5),'SKU tracker'!$Q$9:$Q$28,0)),"")</f>
        <v/>
      </c>
      <c r="F10" s="15">
        <f>IFERROR(D10/'SKU tracker'!$N$29,"")</f>
        <v/>
      </c>
      <c r="G10" s="15">
        <f>IF(D10="","",N(G9)+F10)</f>
        <v/>
      </c>
      <c r="H10" s="19">
        <f>IFERROR(INDEX('SKU tracker'!$P$9:$P$28,MATCH(LARGE('SKU tracker'!$Q$9:$Q$28,5),'SKU tracker'!$Q$9:$Q$28,0)),"")</f>
        <v/>
      </c>
    </row>
    <row r="11" ht="18" customHeight="1">
      <c r="B11" s="25" t="n">
        <v>6</v>
      </c>
      <c r="C11" s="19">
        <f>IFERROR(INDEX('SKU tracker'!$B$9:$B$28,MATCH(LARGE('SKU tracker'!$Q$9:$Q$28,6),'SKU tracker'!$Q$9:$Q$28,0)),"")</f>
        <v/>
      </c>
      <c r="D11" s="14">
        <f>IFERROR(INDEX('SKU tracker'!$N$9:$N$28,MATCH(LARGE('SKU tracker'!$Q$9:$Q$28,6),'SKU tracker'!$Q$9:$Q$28,0)),"")</f>
        <v/>
      </c>
      <c r="E11" s="17">
        <f>IFERROR(INDEX('SKU tracker'!$L$9:$L$28,MATCH(LARGE('SKU tracker'!$Q$9:$Q$28,6),'SKU tracker'!$Q$9:$Q$28,0)),"")</f>
        <v/>
      </c>
      <c r="F11" s="15">
        <f>IFERROR(D11/'SKU tracker'!$N$29,"")</f>
        <v/>
      </c>
      <c r="G11" s="15">
        <f>IF(D11="","",N(G10)+F11)</f>
        <v/>
      </c>
      <c r="H11" s="19">
        <f>IFERROR(INDEX('SKU tracker'!$P$9:$P$28,MATCH(LARGE('SKU tracker'!$Q$9:$Q$28,6),'SKU tracker'!$Q$9:$Q$28,0)),"")</f>
        <v/>
      </c>
    </row>
    <row r="12" ht="18" customHeight="1">
      <c r="B12" s="25" t="n">
        <v>7</v>
      </c>
      <c r="C12" s="19">
        <f>IFERROR(INDEX('SKU tracker'!$B$9:$B$28,MATCH(LARGE('SKU tracker'!$Q$9:$Q$28,7),'SKU tracker'!$Q$9:$Q$28,0)),"")</f>
        <v/>
      </c>
      <c r="D12" s="14">
        <f>IFERROR(INDEX('SKU tracker'!$N$9:$N$28,MATCH(LARGE('SKU tracker'!$Q$9:$Q$28,7),'SKU tracker'!$Q$9:$Q$28,0)),"")</f>
        <v/>
      </c>
      <c r="E12" s="17">
        <f>IFERROR(INDEX('SKU tracker'!$L$9:$L$28,MATCH(LARGE('SKU tracker'!$Q$9:$Q$28,7),'SKU tracker'!$Q$9:$Q$28,0)),"")</f>
        <v/>
      </c>
      <c r="F12" s="15">
        <f>IFERROR(D12/'SKU tracker'!$N$29,"")</f>
        <v/>
      </c>
      <c r="G12" s="15">
        <f>IF(D12="","",N(G11)+F12)</f>
        <v/>
      </c>
      <c r="H12" s="19">
        <f>IFERROR(INDEX('SKU tracker'!$P$9:$P$28,MATCH(LARGE('SKU tracker'!$Q$9:$Q$28,7),'SKU tracker'!$Q$9:$Q$28,0)),"")</f>
        <v/>
      </c>
    </row>
    <row r="13" ht="18" customHeight="1">
      <c r="B13" s="25" t="n">
        <v>8</v>
      </c>
      <c r="C13" s="19">
        <f>IFERROR(INDEX('SKU tracker'!$B$9:$B$28,MATCH(LARGE('SKU tracker'!$Q$9:$Q$28,8),'SKU tracker'!$Q$9:$Q$28,0)),"")</f>
        <v/>
      </c>
      <c r="D13" s="14">
        <f>IFERROR(INDEX('SKU tracker'!$N$9:$N$28,MATCH(LARGE('SKU tracker'!$Q$9:$Q$28,8),'SKU tracker'!$Q$9:$Q$28,0)),"")</f>
        <v/>
      </c>
      <c r="E13" s="17">
        <f>IFERROR(INDEX('SKU tracker'!$L$9:$L$28,MATCH(LARGE('SKU tracker'!$Q$9:$Q$28,8),'SKU tracker'!$Q$9:$Q$28,0)),"")</f>
        <v/>
      </c>
      <c r="F13" s="15">
        <f>IFERROR(D13/'SKU tracker'!$N$29,"")</f>
        <v/>
      </c>
      <c r="G13" s="15">
        <f>IF(D13="","",N(G12)+F13)</f>
        <v/>
      </c>
      <c r="H13" s="19">
        <f>IFERROR(INDEX('SKU tracker'!$P$9:$P$28,MATCH(LARGE('SKU tracker'!$Q$9:$Q$28,8),'SKU tracker'!$Q$9:$Q$28,0)),"")</f>
        <v/>
      </c>
    </row>
    <row r="14" ht="18" customHeight="1">
      <c r="B14" s="25" t="n">
        <v>9</v>
      </c>
      <c r="C14" s="19">
        <f>IFERROR(INDEX('SKU tracker'!$B$9:$B$28,MATCH(LARGE('SKU tracker'!$Q$9:$Q$28,9),'SKU tracker'!$Q$9:$Q$28,0)),"")</f>
        <v/>
      </c>
      <c r="D14" s="14">
        <f>IFERROR(INDEX('SKU tracker'!$N$9:$N$28,MATCH(LARGE('SKU tracker'!$Q$9:$Q$28,9),'SKU tracker'!$Q$9:$Q$28,0)),"")</f>
        <v/>
      </c>
      <c r="E14" s="17">
        <f>IFERROR(INDEX('SKU tracker'!$L$9:$L$28,MATCH(LARGE('SKU tracker'!$Q$9:$Q$28,9),'SKU tracker'!$Q$9:$Q$28,0)),"")</f>
        <v/>
      </c>
      <c r="F14" s="15">
        <f>IFERROR(D14/'SKU tracker'!$N$29,"")</f>
        <v/>
      </c>
      <c r="G14" s="15">
        <f>IF(D14="","",N(G13)+F14)</f>
        <v/>
      </c>
      <c r="H14" s="19">
        <f>IFERROR(INDEX('SKU tracker'!$P$9:$P$28,MATCH(LARGE('SKU tracker'!$Q$9:$Q$28,9),'SKU tracker'!$Q$9:$Q$28,0)),"")</f>
        <v/>
      </c>
    </row>
    <row r="15" ht="18" customHeight="1">
      <c r="B15" s="25" t="n">
        <v>10</v>
      </c>
      <c r="C15" s="19">
        <f>IFERROR(INDEX('SKU tracker'!$B$9:$B$28,MATCH(LARGE('SKU tracker'!$Q$9:$Q$28,10),'SKU tracker'!$Q$9:$Q$28,0)),"")</f>
        <v/>
      </c>
      <c r="D15" s="14">
        <f>IFERROR(INDEX('SKU tracker'!$N$9:$N$28,MATCH(LARGE('SKU tracker'!$Q$9:$Q$28,10),'SKU tracker'!$Q$9:$Q$28,0)),"")</f>
        <v/>
      </c>
      <c r="E15" s="17">
        <f>IFERROR(INDEX('SKU tracker'!$L$9:$L$28,MATCH(LARGE('SKU tracker'!$Q$9:$Q$28,10),'SKU tracker'!$Q$9:$Q$28,0)),"")</f>
        <v/>
      </c>
      <c r="F15" s="15">
        <f>IFERROR(D15/'SKU tracker'!$N$29,"")</f>
        <v/>
      </c>
      <c r="G15" s="15">
        <f>IF(D15="","",N(G14)+F15)</f>
        <v/>
      </c>
      <c r="H15" s="19">
        <f>IFERROR(INDEX('SKU tracker'!$P$9:$P$28,MATCH(LARGE('SKU tracker'!$Q$9:$Q$28,10),'SKU tracker'!$Q$9:$Q$28,0)),"")</f>
        <v/>
      </c>
    </row>
    <row r="16" ht="18" customHeight="1">
      <c r="B16" s="25" t="n">
        <v>11</v>
      </c>
      <c r="C16" s="19">
        <f>IFERROR(INDEX('SKU tracker'!$B$9:$B$28,MATCH(LARGE('SKU tracker'!$Q$9:$Q$28,11),'SKU tracker'!$Q$9:$Q$28,0)),"")</f>
        <v/>
      </c>
      <c r="D16" s="14">
        <f>IFERROR(INDEX('SKU tracker'!$N$9:$N$28,MATCH(LARGE('SKU tracker'!$Q$9:$Q$28,11),'SKU tracker'!$Q$9:$Q$28,0)),"")</f>
        <v/>
      </c>
      <c r="E16" s="17">
        <f>IFERROR(INDEX('SKU tracker'!$L$9:$L$28,MATCH(LARGE('SKU tracker'!$Q$9:$Q$28,11),'SKU tracker'!$Q$9:$Q$28,0)),"")</f>
        <v/>
      </c>
      <c r="F16" s="15">
        <f>IFERROR(D16/'SKU tracker'!$N$29,"")</f>
        <v/>
      </c>
      <c r="G16" s="15">
        <f>IF(D16="","",N(G15)+F16)</f>
        <v/>
      </c>
      <c r="H16" s="19">
        <f>IFERROR(INDEX('SKU tracker'!$P$9:$P$28,MATCH(LARGE('SKU tracker'!$Q$9:$Q$28,11),'SKU tracker'!$Q$9:$Q$28,0)),"")</f>
        <v/>
      </c>
    </row>
    <row r="17" ht="18" customHeight="1">
      <c r="B17" s="25" t="n">
        <v>12</v>
      </c>
      <c r="C17" s="19">
        <f>IFERROR(INDEX('SKU tracker'!$B$9:$B$28,MATCH(LARGE('SKU tracker'!$Q$9:$Q$28,12),'SKU tracker'!$Q$9:$Q$28,0)),"")</f>
        <v/>
      </c>
      <c r="D17" s="14">
        <f>IFERROR(INDEX('SKU tracker'!$N$9:$N$28,MATCH(LARGE('SKU tracker'!$Q$9:$Q$28,12),'SKU tracker'!$Q$9:$Q$28,0)),"")</f>
        <v/>
      </c>
      <c r="E17" s="17">
        <f>IFERROR(INDEX('SKU tracker'!$L$9:$L$28,MATCH(LARGE('SKU tracker'!$Q$9:$Q$28,12),'SKU tracker'!$Q$9:$Q$28,0)),"")</f>
        <v/>
      </c>
      <c r="F17" s="15">
        <f>IFERROR(D17/'SKU tracker'!$N$29,"")</f>
        <v/>
      </c>
      <c r="G17" s="15">
        <f>IF(D17="","",N(G16)+F17)</f>
        <v/>
      </c>
      <c r="H17" s="19">
        <f>IFERROR(INDEX('SKU tracker'!$P$9:$P$28,MATCH(LARGE('SKU tracker'!$Q$9:$Q$28,12),'SKU tracker'!$Q$9:$Q$28,0)),"")</f>
        <v/>
      </c>
    </row>
    <row r="18" ht="18" customHeight="1">
      <c r="B18" s="25" t="n">
        <v>13</v>
      </c>
      <c r="C18" s="19">
        <f>IFERROR(INDEX('SKU tracker'!$B$9:$B$28,MATCH(LARGE('SKU tracker'!$Q$9:$Q$28,13),'SKU tracker'!$Q$9:$Q$28,0)),"")</f>
        <v/>
      </c>
      <c r="D18" s="14">
        <f>IFERROR(INDEX('SKU tracker'!$N$9:$N$28,MATCH(LARGE('SKU tracker'!$Q$9:$Q$28,13),'SKU tracker'!$Q$9:$Q$28,0)),"")</f>
        <v/>
      </c>
      <c r="E18" s="17">
        <f>IFERROR(INDEX('SKU tracker'!$L$9:$L$28,MATCH(LARGE('SKU tracker'!$Q$9:$Q$28,13),'SKU tracker'!$Q$9:$Q$28,0)),"")</f>
        <v/>
      </c>
      <c r="F18" s="15">
        <f>IFERROR(D18/'SKU tracker'!$N$29,"")</f>
        <v/>
      </c>
      <c r="G18" s="15">
        <f>IF(D18="","",N(G17)+F18)</f>
        <v/>
      </c>
      <c r="H18" s="19">
        <f>IFERROR(INDEX('SKU tracker'!$P$9:$P$28,MATCH(LARGE('SKU tracker'!$Q$9:$Q$28,13),'SKU tracker'!$Q$9:$Q$28,0)),"")</f>
        <v/>
      </c>
    </row>
    <row r="19" ht="18" customHeight="1">
      <c r="B19" s="25" t="n">
        <v>14</v>
      </c>
      <c r="C19" s="19">
        <f>IFERROR(INDEX('SKU tracker'!$B$9:$B$28,MATCH(LARGE('SKU tracker'!$Q$9:$Q$28,14),'SKU tracker'!$Q$9:$Q$28,0)),"")</f>
        <v/>
      </c>
      <c r="D19" s="14">
        <f>IFERROR(INDEX('SKU tracker'!$N$9:$N$28,MATCH(LARGE('SKU tracker'!$Q$9:$Q$28,14),'SKU tracker'!$Q$9:$Q$28,0)),"")</f>
        <v/>
      </c>
      <c r="E19" s="17">
        <f>IFERROR(INDEX('SKU tracker'!$L$9:$L$28,MATCH(LARGE('SKU tracker'!$Q$9:$Q$28,14),'SKU tracker'!$Q$9:$Q$28,0)),"")</f>
        <v/>
      </c>
      <c r="F19" s="15">
        <f>IFERROR(D19/'SKU tracker'!$N$29,"")</f>
        <v/>
      </c>
      <c r="G19" s="15">
        <f>IF(D19="","",N(G18)+F19)</f>
        <v/>
      </c>
      <c r="H19" s="19">
        <f>IFERROR(INDEX('SKU tracker'!$P$9:$P$28,MATCH(LARGE('SKU tracker'!$Q$9:$Q$28,14),'SKU tracker'!$Q$9:$Q$28,0)),"")</f>
        <v/>
      </c>
    </row>
    <row r="20" ht="18" customHeight="1">
      <c r="B20" s="25" t="n">
        <v>15</v>
      </c>
      <c r="C20" s="19">
        <f>IFERROR(INDEX('SKU tracker'!$B$9:$B$28,MATCH(LARGE('SKU tracker'!$Q$9:$Q$28,15),'SKU tracker'!$Q$9:$Q$28,0)),"")</f>
        <v/>
      </c>
      <c r="D20" s="14">
        <f>IFERROR(INDEX('SKU tracker'!$N$9:$N$28,MATCH(LARGE('SKU tracker'!$Q$9:$Q$28,15),'SKU tracker'!$Q$9:$Q$28,0)),"")</f>
        <v/>
      </c>
      <c r="E20" s="17">
        <f>IFERROR(INDEX('SKU tracker'!$L$9:$L$28,MATCH(LARGE('SKU tracker'!$Q$9:$Q$28,15),'SKU tracker'!$Q$9:$Q$28,0)),"")</f>
        <v/>
      </c>
      <c r="F20" s="15">
        <f>IFERROR(D20/'SKU tracker'!$N$29,"")</f>
        <v/>
      </c>
      <c r="G20" s="15">
        <f>IF(D20="","",N(G19)+F20)</f>
        <v/>
      </c>
      <c r="H20" s="19">
        <f>IFERROR(INDEX('SKU tracker'!$P$9:$P$28,MATCH(LARGE('SKU tracker'!$Q$9:$Q$28,15),'SKU tracker'!$Q$9:$Q$28,0)),"")</f>
        <v/>
      </c>
    </row>
    <row r="21" ht="18" customHeight="1">
      <c r="B21" s="25" t="n">
        <v>16</v>
      </c>
      <c r="C21" s="19">
        <f>IFERROR(INDEX('SKU tracker'!$B$9:$B$28,MATCH(LARGE('SKU tracker'!$Q$9:$Q$28,16),'SKU tracker'!$Q$9:$Q$28,0)),"")</f>
        <v/>
      </c>
      <c r="D21" s="14">
        <f>IFERROR(INDEX('SKU tracker'!$N$9:$N$28,MATCH(LARGE('SKU tracker'!$Q$9:$Q$28,16),'SKU tracker'!$Q$9:$Q$28,0)),"")</f>
        <v/>
      </c>
      <c r="E21" s="17">
        <f>IFERROR(INDEX('SKU tracker'!$L$9:$L$28,MATCH(LARGE('SKU tracker'!$Q$9:$Q$28,16),'SKU tracker'!$Q$9:$Q$28,0)),"")</f>
        <v/>
      </c>
      <c r="F21" s="15">
        <f>IFERROR(D21/'SKU tracker'!$N$29,"")</f>
        <v/>
      </c>
      <c r="G21" s="15">
        <f>IF(D21="","",N(G20)+F21)</f>
        <v/>
      </c>
      <c r="H21" s="19">
        <f>IFERROR(INDEX('SKU tracker'!$P$9:$P$28,MATCH(LARGE('SKU tracker'!$Q$9:$Q$28,16),'SKU tracker'!$Q$9:$Q$28,0)),"")</f>
        <v/>
      </c>
    </row>
    <row r="22" ht="18" customHeight="1">
      <c r="B22" s="25" t="n">
        <v>17</v>
      </c>
      <c r="C22" s="19">
        <f>IFERROR(INDEX('SKU tracker'!$B$9:$B$28,MATCH(LARGE('SKU tracker'!$Q$9:$Q$28,17),'SKU tracker'!$Q$9:$Q$28,0)),"")</f>
        <v/>
      </c>
      <c r="D22" s="14">
        <f>IFERROR(INDEX('SKU tracker'!$N$9:$N$28,MATCH(LARGE('SKU tracker'!$Q$9:$Q$28,17),'SKU tracker'!$Q$9:$Q$28,0)),"")</f>
        <v/>
      </c>
      <c r="E22" s="17">
        <f>IFERROR(INDEX('SKU tracker'!$L$9:$L$28,MATCH(LARGE('SKU tracker'!$Q$9:$Q$28,17),'SKU tracker'!$Q$9:$Q$28,0)),"")</f>
        <v/>
      </c>
      <c r="F22" s="15">
        <f>IFERROR(D22/'SKU tracker'!$N$29,"")</f>
        <v/>
      </c>
      <c r="G22" s="15">
        <f>IF(D22="","",N(G21)+F22)</f>
        <v/>
      </c>
      <c r="H22" s="19">
        <f>IFERROR(INDEX('SKU tracker'!$P$9:$P$28,MATCH(LARGE('SKU tracker'!$Q$9:$Q$28,17),'SKU tracker'!$Q$9:$Q$28,0)),"")</f>
        <v/>
      </c>
    </row>
    <row r="23" ht="18" customHeight="1">
      <c r="B23" s="25" t="n">
        <v>18</v>
      </c>
      <c r="C23" s="19">
        <f>IFERROR(INDEX('SKU tracker'!$B$9:$B$28,MATCH(LARGE('SKU tracker'!$Q$9:$Q$28,18),'SKU tracker'!$Q$9:$Q$28,0)),"")</f>
        <v/>
      </c>
      <c r="D23" s="14">
        <f>IFERROR(INDEX('SKU tracker'!$N$9:$N$28,MATCH(LARGE('SKU tracker'!$Q$9:$Q$28,18),'SKU tracker'!$Q$9:$Q$28,0)),"")</f>
        <v/>
      </c>
      <c r="E23" s="17">
        <f>IFERROR(INDEX('SKU tracker'!$L$9:$L$28,MATCH(LARGE('SKU tracker'!$Q$9:$Q$28,18),'SKU tracker'!$Q$9:$Q$28,0)),"")</f>
        <v/>
      </c>
      <c r="F23" s="15">
        <f>IFERROR(D23/'SKU tracker'!$N$29,"")</f>
        <v/>
      </c>
      <c r="G23" s="15">
        <f>IF(D23="","",N(G22)+F23)</f>
        <v/>
      </c>
      <c r="H23" s="19">
        <f>IFERROR(INDEX('SKU tracker'!$P$9:$P$28,MATCH(LARGE('SKU tracker'!$Q$9:$Q$28,18),'SKU tracker'!$Q$9:$Q$28,0)),"")</f>
        <v/>
      </c>
    </row>
    <row r="24" ht="18" customHeight="1">
      <c r="B24" s="25" t="n">
        <v>19</v>
      </c>
      <c r="C24" s="19">
        <f>IFERROR(INDEX('SKU tracker'!$B$9:$B$28,MATCH(LARGE('SKU tracker'!$Q$9:$Q$28,19),'SKU tracker'!$Q$9:$Q$28,0)),"")</f>
        <v/>
      </c>
      <c r="D24" s="14">
        <f>IFERROR(INDEX('SKU tracker'!$N$9:$N$28,MATCH(LARGE('SKU tracker'!$Q$9:$Q$28,19),'SKU tracker'!$Q$9:$Q$28,0)),"")</f>
        <v/>
      </c>
      <c r="E24" s="17">
        <f>IFERROR(INDEX('SKU tracker'!$L$9:$L$28,MATCH(LARGE('SKU tracker'!$Q$9:$Q$28,19),'SKU tracker'!$Q$9:$Q$28,0)),"")</f>
        <v/>
      </c>
      <c r="F24" s="15">
        <f>IFERROR(D24/'SKU tracker'!$N$29,"")</f>
        <v/>
      </c>
      <c r="G24" s="15">
        <f>IF(D24="","",N(G23)+F24)</f>
        <v/>
      </c>
      <c r="H24" s="19">
        <f>IFERROR(INDEX('SKU tracker'!$P$9:$P$28,MATCH(LARGE('SKU tracker'!$Q$9:$Q$28,19),'SKU tracker'!$Q$9:$Q$28,0)),"")</f>
        <v/>
      </c>
    </row>
    <row r="25" ht="18" customHeight="1">
      <c r="B25" s="25" t="n">
        <v>20</v>
      </c>
      <c r="C25" s="19">
        <f>IFERROR(INDEX('SKU tracker'!$B$9:$B$28,MATCH(LARGE('SKU tracker'!$Q$9:$Q$28,20),'SKU tracker'!$Q$9:$Q$28,0)),"")</f>
        <v/>
      </c>
      <c r="D25" s="14">
        <f>IFERROR(INDEX('SKU tracker'!$N$9:$N$28,MATCH(LARGE('SKU tracker'!$Q$9:$Q$28,20),'SKU tracker'!$Q$9:$Q$28,0)),"")</f>
        <v/>
      </c>
      <c r="E25" s="17">
        <f>IFERROR(INDEX('SKU tracker'!$L$9:$L$28,MATCH(LARGE('SKU tracker'!$Q$9:$Q$28,20),'SKU tracker'!$Q$9:$Q$28,0)),"")</f>
        <v/>
      </c>
      <c r="F25" s="15">
        <f>IFERROR(D25/'SKU tracker'!$N$29,"")</f>
        <v/>
      </c>
      <c r="G25" s="15">
        <f>IF(D25="","",N(G24)+F25)</f>
        <v/>
      </c>
      <c r="H25" s="19">
        <f>IFERROR(INDEX('SKU tracker'!$P$9:$P$28,MATCH(LARGE('SKU tracker'!$Q$9:$Q$28,20),'SKU tracker'!$Q$9:$Q$28,0)),"")</f>
        <v/>
      </c>
    </row>
    <row r="27">
      <c r="B27" s="20" t="inlineStr">
        <is>
          <t>What the ranking says</t>
        </is>
      </c>
      <c r="C27" s="26" t="n"/>
      <c r="D27" s="26" t="n"/>
      <c r="E27" s="26" t="n"/>
      <c r="F27" s="26" t="n"/>
      <c r="G27" s="26" t="n"/>
      <c r="H27" s="27" t="n"/>
    </row>
    <row r="28" ht="20" customHeight="1">
      <c r="B28" s="5" t="inlineStr">
        <is>
          <t>Products tracked</t>
        </is>
      </c>
      <c r="C28" s="27" t="n"/>
      <c r="D28" s="28">
        <f>COUNTA('SKU tracker'!$B$9:$B$28)</f>
        <v/>
      </c>
    </row>
    <row r="29" ht="20" customHeight="1">
      <c r="B29" s="5" t="inlineStr">
        <is>
          <t>Healthy</t>
        </is>
      </c>
      <c r="C29" s="27" t="n"/>
      <c r="D29" s="28">
        <f>COUNTIF('SKU tracker'!$P$9:$P$28,"Healthy")</f>
        <v/>
      </c>
    </row>
    <row r="30" ht="26" customHeight="1">
      <c r="B30" s="5" t="inlineStr">
        <is>
          <t>Thin</t>
        </is>
      </c>
      <c r="C30" s="27" t="n"/>
      <c r="D30" s="28">
        <f>COUNTIF('SKU tracker'!$P$9:$P$28,"Thin")</f>
        <v/>
      </c>
      <c r="F30" s="8" t="inlineStr">
        <is>
          <t>Contribution after advertising below your warning level.</t>
        </is>
      </c>
    </row>
    <row r="31" ht="20" customHeight="1">
      <c r="B31" s="5" t="inlineStr">
        <is>
          <t>Ads cost more than it makes</t>
        </is>
      </c>
      <c r="C31" s="27" t="n"/>
      <c r="D31" s="28">
        <f>COUNTIF('SKU tracker'!$P$9:$P$28,"Ads cost more than it makes")</f>
        <v/>
      </c>
      <c r="F31" s="8" t="inlineStr">
        <is>
          <t>The product works, the advertising on it does not.</t>
        </is>
      </c>
    </row>
    <row r="32" ht="26" customHeight="1">
      <c r="B32" s="5" t="inlineStr">
        <is>
          <t>Loses money on every sale</t>
        </is>
      </c>
      <c r="C32" s="27" t="n"/>
      <c r="D32" s="28">
        <f>COUNTIF('SKU tracker'!$P$9:$P$28,"Loses money on every sale")</f>
        <v/>
      </c>
      <c r="F32" s="8" t="inlineStr">
        <is>
          <t>No volume fixes this one. The price or the cost has to change.</t>
        </is>
      </c>
    </row>
    <row r="33" ht="20" customHeight="1">
      <c r="B33" s="5" t="inlineStr">
        <is>
          <t>Total contribution after ads</t>
        </is>
      </c>
      <c r="C33" s="27" t="n"/>
      <c r="D33" s="18">
        <f>'SKU tracker'!$N$29</f>
        <v/>
      </c>
    </row>
    <row r="34" ht="39" customHeight="1">
      <c r="B34" s="5" t="inlineStr">
        <is>
          <t>Given back by the loss-makers</t>
        </is>
      </c>
      <c r="C34" s="27" t="n"/>
      <c r="D34" s="18">
        <f>-SUMIF('SKU tracker'!$N$9:$N$28,"&lt;0")</f>
        <v/>
      </c>
      <c r="F34" s="8" t="inlineStr">
        <is>
          <t>What your contribution would rise by if the products losing money after advertising simply stopped, before any knock-on effect on the rest of the basket.</t>
        </is>
      </c>
    </row>
    <row r="35" ht="26" customHeight="1">
      <c r="B35" s="5" t="inlineStr">
        <is>
          <t>Top three products make</t>
        </is>
      </c>
      <c r="C35" s="27" t="n"/>
      <c r="D35" s="29">
        <f>IFERROR(SUM(D6:D8)/'SKU tracker'!$N$29,"")</f>
        <v/>
      </c>
      <c r="F35" s="8" t="inlineStr">
        <is>
          <t>If a large share sits in very few products, that is concentration risk as much as it is success.</t>
        </is>
      </c>
    </row>
    <row r="37" ht="24" customHeight="1">
      <c r="B37" s="8" t="inlineStr">
        <is>
          <t>Ranking is live: change a price or an ad budget on the SKU tracker and this sheet reorders itself.</t>
        </is>
      </c>
    </row>
  </sheetData>
  <mergeCells count="16">
    <mergeCell ref="F34:H34"/>
    <mergeCell ref="B30:C30"/>
    <mergeCell ref="B29:C29"/>
    <mergeCell ref="B27:H27"/>
    <mergeCell ref="B33:C33"/>
    <mergeCell ref="F31:H31"/>
    <mergeCell ref="B34:C34"/>
    <mergeCell ref="B28:C28"/>
    <mergeCell ref="F32:H32"/>
    <mergeCell ref="F35:H35"/>
    <mergeCell ref="B32:C32"/>
    <mergeCell ref="B31:C31"/>
    <mergeCell ref="F30:H30"/>
    <mergeCell ref="B3:H3"/>
    <mergeCell ref="B35:C35"/>
    <mergeCell ref="B37:H3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SKU Margin Tracker</dc:title>
  <dc:subject xmlns:dc="http://purl.org/dc/elements/1.1/">Contribution per product after landed cost, fees and advertising, ranked</dc:subject>
  <dcterms:created xmlns:dcterms="http://purl.org/dc/terms/" xmlns:xsi="http://www.w3.org/2001/XMLSchema-instance" xsi:type="dcterms:W3CDTF">2026-08-07T20:12:39Z</dcterms:created>
  <dcterms:modified xmlns:dcterms="http://purl.org/dc/terms/" xmlns:xsi="http://www.w3.org/2001/XMLSchema-instance" xsi:type="dcterms:W3CDTF">2026-08-07T20:12:39Z</dcterms:modified>
</cp:coreProperties>
</file>