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cenar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165" fontId="8" fillId="3" borderId="1" pivotButton="0" quotePrefix="0" xfId="0"/>
    <xf numFmtId="0" fontId="6" fillId="2" borderId="0" applyAlignment="1" pivotButton="0" quotePrefix="0" xfId="0">
      <alignment vertical="center" wrapText="1"/>
    </xf>
    <xf numFmtId="0" fontId="7" fillId="4" borderId="1" pivotButton="0" quotePrefix="0" xfId="0"/>
    <xf numFmtId="3" fontId="7" fillId="3" borderId="1" pivotButton="0" quotePrefix="0" xfId="0"/>
    <xf numFmtId="165" fontId="7" fillId="3" borderId="1" pivotButton="0" quotePrefix="0" xfId="0"/>
    <xf numFmtId="164" fontId="7" fillId="3" borderId="1" pivotButton="0" quotePrefix="0" xfId="0"/>
    <xf numFmtId="3" fontId="7" fillId="5" borderId="1" pivotButton="0" quotePrefix="0" xfId="0"/>
    <xf numFmtId="164" fontId="7" fillId="5" borderId="1" pivotButton="0" quotePrefix="0" xfId="0"/>
    <xf numFmtId="165" fontId="7" fillId="5" borderId="1" pivotButton="0" quotePrefix="0" xfId="0"/>
    <xf numFmtId="0" fontId="8" fillId="4" borderId="1" pivotButton="0" quotePrefix="0" xfId="0"/>
    <xf numFmtId="164" fontId="8" fillId="5" borderId="1" pivotButton="0" quotePrefix="0" xfId="0"/>
    <xf numFmtId="166" fontId="7" fillId="5" borderId="1" pivotButton="0" quotePrefix="0" xfId="0"/>
    <xf numFmtId="166" fontId="8" fillId="5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Scenario and Sensitivity Model</t>
        </is>
      </c>
    </row>
    <row r="3">
      <c r="A3" s="3" t="inlineStr">
        <is>
          <t>Three cases off one set of drivers, so they cannot drift apart.</t>
        </is>
      </c>
    </row>
    <row r="5">
      <c r="B5" s="4" t="inlineStr">
        <is>
          <t>One engine, three dials</t>
        </is>
      </c>
    </row>
    <row r="6" ht="45" customHeight="1">
      <c r="B6" s="5" t="inlineStr">
        <is>
          <t>Upside and downside are the base drivers plus small stated adjustments, computed live. Three separately maintained cases always drift until the downside quietly stops being one; here there is nothing separate to maintain.</t>
        </is>
      </c>
    </row>
    <row r="8">
      <c r="B8" s="4" t="inlineStr">
        <is>
          <t>The demo says</t>
        </is>
      </c>
    </row>
    <row r="9" ht="45" customHeight="1">
      <c r="B9" s="5" t="inlineStr">
        <is>
          <t>Base is £27,400 a month of EBITDA. The upside is £48,390. The downside, six clients and five per cent of fee lighter and two points more expensive to deliver, is a £5,303 monthly LOSS. Fixed costs do not care what revenue does, which is the whole story of downsides.</t>
        </is>
      </c>
    </row>
    <row r="11">
      <c r="B11" s="4" t="inlineStr">
        <is>
          <t>The grid</t>
        </is>
      </c>
    </row>
    <row r="12" ht="45" customHeight="1">
      <c r="B12" s="5" t="inlineStr">
        <is>
          <t>The five-by-five grid moves clients and fee together, which is how bad quarters actually arrive. The cliff edge on the grid is where EBITDA goes negative: knowing how far from the edge you operate is the point of the sheet.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Base, upside, downside, one engine</t>
        </is>
      </c>
    </row>
    <row r="5" ht="19" customHeight="1">
      <c r="A5" s="6" t="inlineStr">
        <is>
          <t xml:space="preserve">  Base drivers, the only ones maintained</t>
        </is>
      </c>
      <c r="B5" s="7" t="n"/>
      <c r="C5" s="7" t="n"/>
      <c r="D5" s="7" t="n"/>
    </row>
    <row r="6">
      <c r="A6" s="8" t="inlineStr">
        <is>
          <t>Clients</t>
        </is>
      </c>
      <c r="B6" s="9" t="n">
        <v>40</v>
      </c>
      <c r="C6" s="10" t="inlineStr"/>
    </row>
    <row r="7">
      <c r="A7" s="8" t="inlineStr">
        <is>
          <t>Average fee</t>
        </is>
      </c>
      <c r="B7" s="11" t="n">
        <v>6700</v>
      </c>
      <c r="C7" s="10" t="inlineStr"/>
    </row>
    <row r="8">
      <c r="A8" s="8" t="inlineStr">
        <is>
          <t>Variable cost share</t>
        </is>
      </c>
      <c r="B8" s="12" t="n">
        <v>0.45</v>
      </c>
      <c r="C8" s="10" t="inlineStr"/>
    </row>
    <row r="9">
      <c r="A9" s="8" t="inlineStr">
        <is>
          <t>Fixed costs a month</t>
        </is>
      </c>
      <c r="B9" s="11" t="n">
        <v>120000</v>
      </c>
      <c r="C9" s="10" t="inlineStr"/>
    </row>
    <row r="11" ht="19" customHeight="1">
      <c r="A11" s="6" t="inlineStr">
        <is>
          <t xml:space="preserve">  The three cases</t>
        </is>
      </c>
      <c r="B11" s="7" t="n"/>
      <c r="C11" s="7" t="n"/>
      <c r="D11" s="7" t="n"/>
    </row>
    <row r="12" ht="28" customHeight="1">
      <c r="A12" s="13" t="inlineStr"/>
      <c r="B12" s="13" t="inlineStr">
        <is>
          <t>Base</t>
        </is>
      </c>
      <c r="C12" s="13" t="inlineStr">
        <is>
          <t>Upside</t>
        </is>
      </c>
      <c r="D12" s="13" t="inlineStr">
        <is>
          <t>Downside</t>
        </is>
      </c>
    </row>
    <row r="13">
      <c r="A13" s="14" t="inlineStr">
        <is>
          <t>Clients adjustment</t>
        </is>
      </c>
      <c r="B13" s="15" t="n">
        <v>0</v>
      </c>
      <c r="C13" s="15" t="n">
        <v>4</v>
      </c>
      <c r="D13" s="15" t="n">
        <v>-6</v>
      </c>
    </row>
    <row r="14">
      <c r="A14" s="14" t="inlineStr">
        <is>
          <t>Fee adjustment</t>
        </is>
      </c>
      <c r="B14" s="16" t="n">
        <v>0</v>
      </c>
      <c r="C14" s="16" t="n">
        <v>0.02</v>
      </c>
      <c r="D14" s="16" t="n">
        <v>-0.05</v>
      </c>
    </row>
    <row r="15">
      <c r="A15" s="14" t="inlineStr">
        <is>
          <t>Variable rate adjustment, points</t>
        </is>
      </c>
      <c r="B15" s="16" t="n">
        <v>0</v>
      </c>
      <c r="C15" s="16" t="n">
        <v>-0.01</v>
      </c>
      <c r="D15" s="16" t="n">
        <v>0.02</v>
      </c>
    </row>
    <row r="16">
      <c r="A16" s="14" t="inlineStr">
        <is>
          <t>Fixed cost adjustment</t>
        </is>
      </c>
      <c r="B16" s="17" t="n">
        <v>0</v>
      </c>
      <c r="C16" s="17" t="n">
        <v>0</v>
      </c>
      <c r="D16" s="17" t="n">
        <v>0</v>
      </c>
    </row>
    <row r="17">
      <c r="A17" s="14" t="inlineStr">
        <is>
          <t>Clients</t>
        </is>
      </c>
      <c r="B17" s="18">
        <f>$B$6+B13</f>
        <v/>
      </c>
      <c r="C17" s="18">
        <f>$B$6+C13</f>
        <v/>
      </c>
      <c r="D17" s="18">
        <f>$B$6+D13</f>
        <v/>
      </c>
    </row>
    <row r="18">
      <c r="A18" s="14" t="inlineStr">
        <is>
          <t>Fee</t>
        </is>
      </c>
      <c r="B18" s="19">
        <f>$B$7*(1+B14)</f>
        <v/>
      </c>
      <c r="C18" s="19">
        <f>$B$7*(1+C14)</f>
        <v/>
      </c>
      <c r="D18" s="19">
        <f>$B$7*(1+D14)</f>
        <v/>
      </c>
    </row>
    <row r="19">
      <c r="A19" s="14" t="inlineStr">
        <is>
          <t>Revenue a month</t>
        </is>
      </c>
      <c r="B19" s="19">
        <f>(B17)*(B18)</f>
        <v/>
      </c>
      <c r="C19" s="19">
        <f>(C17)*(C18)</f>
        <v/>
      </c>
      <c r="D19" s="19">
        <f>(D17)*(D18)</f>
        <v/>
      </c>
    </row>
    <row r="20">
      <c r="A20" s="14" t="inlineStr">
        <is>
          <t>Variable rate</t>
        </is>
      </c>
      <c r="B20" s="20">
        <f>$B$8+B15</f>
        <v/>
      </c>
      <c r="C20" s="20">
        <f>$B$8+C15</f>
        <v/>
      </c>
      <c r="D20" s="20">
        <f>$B$8+D15</f>
        <v/>
      </c>
    </row>
    <row r="21">
      <c r="A21" s="21" t="inlineStr">
        <is>
          <t>EBITDA a month</t>
        </is>
      </c>
      <c r="B21" s="22">
        <f>B19*(1-B20)-($B$9+B16)</f>
        <v/>
      </c>
      <c r="C21" s="22">
        <f>C19*(1-C20)-($B$9+C16)</f>
        <v/>
      </c>
      <c r="D21" s="22">
        <f>D19*(1-D20)-($B$9+D16)</f>
        <v/>
      </c>
    </row>
    <row r="22">
      <c r="A22" s="14" t="inlineStr">
        <is>
          <t>EBITDA a year</t>
        </is>
      </c>
      <c r="B22" s="19">
        <f>B21*12</f>
        <v/>
      </c>
      <c r="C22" s="19">
        <f>C21*12</f>
        <v/>
      </c>
      <c r="D22" s="19">
        <f>D21*12</f>
        <v/>
      </c>
    </row>
    <row r="23">
      <c r="A23" s="14" t="inlineStr">
        <is>
          <t>EBITDA margin</t>
        </is>
      </c>
      <c r="B23" s="20">
        <f>IFERROR(B21/B19,0)</f>
        <v/>
      </c>
      <c r="C23" s="20">
        <f>IFERROR(C21/C19,0)</f>
        <v/>
      </c>
      <c r="D23" s="20">
        <f>IFERROR(D21/D19,0)</f>
        <v/>
      </c>
    </row>
    <row r="25" ht="19" customHeight="1">
      <c r="A25" s="6" t="inlineStr">
        <is>
          <t xml:space="preserve">  Sensitivity: EBITDA a month, clients against fee</t>
        </is>
      </c>
      <c r="B25" s="7" t="n"/>
      <c r="C25" s="7" t="n"/>
      <c r="D25" s="7" t="n"/>
      <c r="E25" s="7" t="n"/>
      <c r="F25" s="7" t="n"/>
    </row>
    <row r="26" ht="28" customHeight="1">
      <c r="A26" s="13" t="inlineStr">
        <is>
          <t>Client change</t>
        </is>
      </c>
      <c r="B26" s="13" t="inlineStr">
        <is>
          <t>Fee -10%</t>
        </is>
      </c>
      <c r="C26" s="13" t="inlineStr">
        <is>
          <t>Fee -5%</t>
        </is>
      </c>
      <c r="D26" s="13" t="inlineStr">
        <is>
          <t>Fee unchanged</t>
        </is>
      </c>
      <c r="E26" s="13" t="inlineStr">
        <is>
          <t>Fee +5%</t>
        </is>
      </c>
      <c r="F26" s="13" t="inlineStr">
        <is>
          <t>Fee +10%</t>
        </is>
      </c>
    </row>
    <row r="27">
      <c r="A27" s="14" t="inlineStr">
        <is>
          <t>+8 clients</t>
        </is>
      </c>
      <c r="B27" s="23">
        <f>($B$6+8)*($B$7*(1-0.10))*(1-$B$8)-$B$9</f>
        <v/>
      </c>
      <c r="C27" s="23">
        <f>($B$6+8)*($B$7*(1-0.05))*(1-$B$8)-$B$9</f>
        <v/>
      </c>
      <c r="D27" s="23">
        <f>($B$6+8)*($B$7*(1+0.00))*(1-$B$8)-$B$9</f>
        <v/>
      </c>
      <c r="E27" s="23">
        <f>($B$6+8)*($B$7*(1+0.05))*(1-$B$8)-$B$9</f>
        <v/>
      </c>
      <c r="F27" s="23">
        <f>($B$6+8)*($B$7*(1+0.10))*(1-$B$8)-$B$9</f>
        <v/>
      </c>
    </row>
    <row r="28">
      <c r="A28" s="14" t="inlineStr">
        <is>
          <t>+4 clients</t>
        </is>
      </c>
      <c r="B28" s="23">
        <f>($B$6+4)*($B$7*(1-0.10))*(1-$B$8)-$B$9</f>
        <v/>
      </c>
      <c r="C28" s="23">
        <f>($B$6+4)*($B$7*(1-0.05))*(1-$B$8)-$B$9</f>
        <v/>
      </c>
      <c r="D28" s="23">
        <f>($B$6+4)*($B$7*(1+0.00))*(1-$B$8)-$B$9</f>
        <v/>
      </c>
      <c r="E28" s="23">
        <f>($B$6+4)*($B$7*(1+0.05))*(1-$B$8)-$B$9</f>
        <v/>
      </c>
      <c r="F28" s="23">
        <f>($B$6+4)*($B$7*(1+0.10))*(1-$B$8)-$B$9</f>
        <v/>
      </c>
    </row>
    <row r="29">
      <c r="A29" s="14" t="inlineStr">
        <is>
          <t>clients unchanged</t>
        </is>
      </c>
      <c r="B29" s="23">
        <f>($B$6+0)*($B$7*(1-0.10))*(1-$B$8)-$B$9</f>
        <v/>
      </c>
      <c r="C29" s="23">
        <f>($B$6+0)*($B$7*(1-0.05))*(1-$B$8)-$B$9</f>
        <v/>
      </c>
      <c r="D29" s="24">
        <f>($B$6+0)*($B$7*(1+0.00))*(1-$B$8)-$B$9</f>
        <v/>
      </c>
      <c r="E29" s="23">
        <f>($B$6+0)*($B$7*(1+0.05))*(1-$B$8)-$B$9</f>
        <v/>
      </c>
      <c r="F29" s="23">
        <f>($B$6+0)*($B$7*(1+0.10))*(1-$B$8)-$B$9</f>
        <v/>
      </c>
    </row>
    <row r="30">
      <c r="A30" s="14" t="inlineStr">
        <is>
          <t>-4 clients</t>
        </is>
      </c>
      <c r="B30" s="23">
        <f>($B$6-4)*($B$7*(1-0.10))*(1-$B$8)-$B$9</f>
        <v/>
      </c>
      <c r="C30" s="23">
        <f>($B$6-4)*($B$7*(1-0.05))*(1-$B$8)-$B$9</f>
        <v/>
      </c>
      <c r="D30" s="23">
        <f>($B$6-4)*($B$7*(1+0.00))*(1-$B$8)-$B$9</f>
        <v/>
      </c>
      <c r="E30" s="23">
        <f>($B$6-4)*($B$7*(1+0.05))*(1-$B$8)-$B$9</f>
        <v/>
      </c>
      <c r="F30" s="23">
        <f>($B$6-4)*($B$7*(1+0.10))*(1-$B$8)-$B$9</f>
        <v/>
      </c>
    </row>
    <row r="31">
      <c r="A31" s="14" t="inlineStr">
        <is>
          <t>-8 clients</t>
        </is>
      </c>
      <c r="B31" s="23">
        <f>($B$6-8)*($B$7*(1-0.10))*(1-$B$8)-$B$9</f>
        <v/>
      </c>
      <c r="C31" s="23">
        <f>($B$6-8)*($B$7*(1-0.05))*(1-$B$8)-$B$9</f>
        <v/>
      </c>
      <c r="D31" s="23">
        <f>($B$6-8)*($B$7*(1+0.00))*(1-$B$8)-$B$9</f>
        <v/>
      </c>
      <c r="E31" s="23">
        <f>($B$6-8)*($B$7*(1+0.05))*(1-$B$8)-$B$9</f>
        <v/>
      </c>
      <c r="F31" s="23">
        <f>($B$6-8)*($B$7*(1+0.10))*(1-$B$8)-$B$9</f>
        <v/>
      </c>
    </row>
    <row r="33">
      <c r="A33" s="25" t="inlineStr">
        <is>
          <t>The bold cell is the base. Cells below zero are the cliff edge; count the steps between it and where you stand.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2026-08-15T14:08:39Z</dcterms:created>
  <dcterms:modified xmlns:dcterms="http://purl.org/dc/terms/" xmlns:xsi="http://www.w3.org/2001/XMLSchema-instance" xsi:type="dcterms:W3CDTF">2026-08-15T14:08:39Z</dcterms:modified>
</cp:coreProperties>
</file>