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Deadlines" sheetId="2" state="visible" r:id="rId2"/>
    <sheet xmlns:r="http://schemas.openxmlformats.org/officeDocument/2006/relationships" name="What's next" sheetId="3" state="visible" r:id="rId3"/>
  </sheets>
  <definedNames/>
  <calcPr calcId="124519" fullCalcOnLoad="1"/>
</workbook>
</file>

<file path=xl/styles.xml><?xml version="1.0" encoding="utf-8"?>
<styleSheet xmlns="http://schemas.openxmlformats.org/spreadsheetml/2006/main">
  <numFmts count="2">
    <numFmt numFmtId="164" formatCode="d mmm yyyy"/>
    <numFmt numFmtId="165" formatCode="0.00000"/>
  </numFmts>
  <fonts count="12">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color rgb="001F2A37"/>
      <sz val="11"/>
    </font>
    <font>
      <name val="Calibri"/>
      <b val="1"/>
      <color rgb="001F2A37"/>
      <sz val="11"/>
    </font>
    <font>
      <name val="Calibri"/>
      <color rgb="006B7280"/>
      <sz val="10"/>
    </font>
    <font>
      <name val="Calibri"/>
      <b val="1"/>
      <color rgb="00FFFFFF"/>
      <sz val="10"/>
    </font>
    <font>
      <name val="Calibri"/>
      <color rgb="001F2A37"/>
      <sz val="10"/>
    </font>
    <font>
      <name val="Calibri"/>
      <color rgb="001F2A37"/>
      <sz val="9.5"/>
    </font>
    <font>
      <name val="Calibri"/>
      <b val="1"/>
      <color rgb="00FFFFFF"/>
      <sz val="9"/>
    </font>
  </fonts>
  <fills count="7">
    <fill>
      <patternFill/>
    </fill>
    <fill>
      <patternFill patternType="gray125"/>
    </fill>
    <fill>
      <patternFill patternType="solid">
        <fgColor rgb="00FFF6DC"/>
      </patternFill>
    </fill>
    <fill>
      <patternFill patternType="solid">
        <fgColor rgb="00EDF1F7"/>
      </patternFill>
    </fill>
    <fill>
      <patternFill patternType="solid">
        <fgColor rgb="001F2A37"/>
      </patternFill>
    </fill>
    <fill>
      <patternFill patternType="solid">
        <fgColor rgb="00FDF0DC"/>
      </patternFill>
    </fill>
    <fill>
      <patternFill patternType="solid">
        <fgColor rgb="00EEF1F5"/>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5">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0" borderId="1" applyAlignment="1" pivotButton="0" quotePrefix="0" xfId="0">
      <alignment vertical="center" wrapText="1"/>
    </xf>
    <xf numFmtId="164" fontId="5" fillId="2" borderId="1" applyAlignment="1" pivotButton="0" quotePrefix="0" xfId="0">
      <alignment horizontal="right" vertical="center"/>
    </xf>
    <xf numFmtId="164" fontId="6" fillId="3" borderId="1" applyAlignment="1" pivotButton="0" quotePrefix="0" xfId="0">
      <alignment horizontal="right" vertical="center"/>
    </xf>
    <xf numFmtId="0" fontId="7" fillId="0" borderId="0" applyAlignment="1" pivotButton="0" quotePrefix="0" xfId="0">
      <alignment vertical="top" wrapText="1"/>
    </xf>
    <xf numFmtId="0" fontId="5" fillId="2" borderId="1" applyAlignment="1" pivotButton="0" quotePrefix="0" xfId="0">
      <alignment horizontal="right" vertical="center"/>
    </xf>
    <xf numFmtId="0" fontId="8" fillId="4" borderId="1" applyAlignment="1" pivotButton="0" quotePrefix="0" xfId="0">
      <alignment horizontal="center" vertical="center" wrapText="1"/>
    </xf>
    <xf numFmtId="0" fontId="11" fillId="4" borderId="1" applyAlignment="1" pivotButton="0" quotePrefix="0" xfId="0">
      <alignment vertical="center" wrapText="1"/>
    </xf>
    <xf numFmtId="0" fontId="9" fillId="0" borderId="1" applyAlignment="1" pivotButton="0" quotePrefix="0" xfId="0">
      <alignment vertical="center"/>
    </xf>
    <xf numFmtId="164" fontId="5" fillId="3" borderId="1" applyAlignment="1" pivotButton="0" quotePrefix="0" xfId="0">
      <alignment horizontal="right" vertical="center"/>
    </xf>
    <xf numFmtId="3" fontId="5" fillId="3" borderId="1" applyAlignment="1" pivotButton="0" quotePrefix="0" xfId="0">
      <alignment horizontal="right" vertical="center"/>
    </xf>
    <xf numFmtId="0" fontId="10" fillId="5" borderId="1" applyAlignment="1" pivotButton="0" quotePrefix="0" xfId="0">
      <alignment horizontal="center" vertical="center" wrapText="1"/>
    </xf>
    <xf numFmtId="165" fontId="5" fillId="3" borderId="1" applyAlignment="1" pivotButton="0" quotePrefix="0" xfId="0">
      <alignment horizontal="right" vertical="center"/>
    </xf>
    <xf numFmtId="0" fontId="6" fillId="0" borderId="1" applyAlignment="1" pivotButton="0" quotePrefix="0" xfId="0">
      <alignment vertical="center" wrapText="1"/>
    </xf>
    <xf numFmtId="3" fontId="6" fillId="3" borderId="1" applyAlignment="1" pivotButton="0" quotePrefix="0" xfId="0">
      <alignment horizontal="right" vertical="center"/>
    </xf>
    <xf numFmtId="1" fontId="5" fillId="0" borderId="1" applyAlignment="1" pivotButton="0" quotePrefix="0" xfId="0">
      <alignment horizontal="center" vertical="center"/>
    </xf>
    <xf numFmtId="0" fontId="5" fillId="3" borderId="1" applyAlignment="1" pivotButton="0" quotePrefix="0" xfId="0">
      <alignment horizontal="left" vertical="center"/>
    </xf>
    <xf numFmtId="0" fontId="5" fillId="3" borderId="1" applyAlignment="1" pivotButton="0" quotePrefix="0" xfId="0">
      <alignment horizontal="right" vertical="center"/>
    </xf>
    <xf numFmtId="0" fontId="6" fillId="6" borderId="1" applyAlignment="1" pivotButton="0" quotePrefix="0" xfId="0">
      <alignment vertical="center"/>
    </xf>
    <xf numFmtId="0" fontId="0" fillId="0" borderId="4" pivotButton="0" quotePrefix="0" xfId="0"/>
    <xf numFmtId="0" fontId="0" fillId="0" borderId="5"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9"/>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Tax calendar workbook</t>
        </is>
      </c>
    </row>
    <row r="4" ht="52" customHeight="1">
      <c r="B4" s="2" t="inlineStr">
        <is>
          <t>Nobody misses a deadline on purpose. They miss it because a small company is juggling four different regimes with four different anchors, none of which line up with each other or with the calendar on the wall. Change the year end at the top of this workbook and every date in it rewrites itself, which is the only honest way to keep a tax calendar.</t>
        </is>
      </c>
    </row>
    <row r="6" ht="22" customHeight="1">
      <c r="B6" s="1" t="inlineStr">
        <is>
          <t>The four anchors, and why nothing lines up</t>
        </is>
      </c>
    </row>
    <row r="7" ht="52" customHeight="1">
      <c r="B7" s="2" t="inlineStr">
        <is>
          <t>-  Company filings hang off your ACCOUNTING year end. Accounts are due at Companies House nine months after it, the corporation tax is payable nine months and one day after it, and the company tax return is not due until twelve months after it. Note that the tax is due three months before the return that works it out, which surprises people every single year.</t>
        </is>
      </c>
    </row>
    <row r="8" ht="26" customHeight="1">
      <c r="B8" s="2" t="inlineStr">
        <is>
          <t>-  VAT hangs off your STAGGER, the quarter pattern HMRC gave you when you registered. Returns and payments are due one month and seven days after each quarter end.</t>
        </is>
      </c>
    </row>
    <row r="9" ht="26" customHeight="1">
      <c r="B9" s="2" t="inlineStr">
        <is>
          <t>-  PAYE hangs off the TAX MONTH, which runs to the fifth. Payment is due by the twenty-second of the following month if you pay electronically.</t>
        </is>
      </c>
    </row>
    <row r="10" ht="26" customHeight="1">
      <c r="B10" s="2" t="inlineStr">
        <is>
          <t>-  Self Assessment hangs off the TAX YEAR, ending 5 April, with the return and balancing payment due the following 31 January and a second payment on account on 31 July.</t>
        </is>
      </c>
    </row>
    <row r="11" ht="26" customHeight="1">
      <c r="B11" s="2" t="inlineStr">
        <is>
          <t>-  The confirmation statement hangs off none of them. It runs from your own review date, usually the anniversary of incorporation, and is due fourteen days after it.</t>
        </is>
      </c>
    </row>
    <row r="13" ht="22" customHeight="1">
      <c r="B13" s="1" t="inlineStr">
        <is>
          <t>What late actually costs</t>
        </is>
      </c>
    </row>
    <row r="14" ht="39" customHeight="1">
      <c r="B14" s="2" t="inlineStr">
        <is>
          <t>-  Accounts filed late at Companies House: £150 if you are up to a month over, £375 to three months, £750 to six, £1,500 beyond that. Doubled if you were late the year before as well. There is no reasonable excuse regime worth relying on.</t>
        </is>
      </c>
    </row>
    <row r="15" ht="26" customHeight="1">
      <c r="B15" s="2" t="inlineStr">
        <is>
          <t>-  Company tax return late: £100 straight away, another £100 at three months, then ten per cent of the unpaid tax at six months and another ten at twelve.</t>
        </is>
      </c>
    </row>
    <row r="16" ht="26" customHeight="1">
      <c r="B16" s="2" t="inlineStr">
        <is>
          <t>-  Self Assessment late: £100 the moment you miss 31 January, even if you owe nothing, then £10 a day from three months, capped at £900, then further penalties at six and twelve months.</t>
        </is>
      </c>
    </row>
    <row r="17" ht="26" customHeight="1">
      <c r="B17" s="2" t="inlineStr">
        <is>
          <t>-  VAT now runs on points. A point per late return, and a £200 penalty once you hit the threshold for your filing frequency, then £200 for every late return after that.</t>
        </is>
      </c>
    </row>
    <row r="18" ht="26" customHeight="1">
      <c r="B18" s="2" t="inlineStr">
        <is>
          <t>-  Late payment of anything attracts interest, and HMRC's late payment rate is materially higher than its repayment rate, so the arithmetic is never in your favour.</t>
        </is>
      </c>
    </row>
    <row r="20" ht="22" customHeight="1">
      <c r="B20" s="1" t="inlineStr">
        <is>
          <t>How to use this workbook</t>
        </is>
      </c>
    </row>
    <row r="21" ht="39" customHeight="1">
      <c r="B21" s="2" t="inlineStr">
        <is>
          <t>-  Deadlines: fill in the yellow cells at the top with your own year end, VAT quarter and circumstances, and the whole calendar rebuilds. Anything that does not apply to you goes blank rather than cluttering the list.</t>
        </is>
      </c>
    </row>
    <row r="22" ht="26" customHeight="1">
      <c r="B22" s="2" t="inlineStr">
        <is>
          <t>-  What's next: the ten nearest deadlines in date order, with anything already overdue at the top. This is the sheet to look at on a Monday.</t>
        </is>
      </c>
    </row>
    <row r="23" ht="15" customHeight="1">
      <c r="B23" s="2" t="inlineStr">
        <is>
          <t>-  The days-to-go column uses today's date, so it is correct every time you open the file.</t>
        </is>
      </c>
    </row>
    <row r="24" ht="26" customHeight="1">
      <c r="B24" s="2" t="inlineStr">
        <is>
          <t>-  Yellow cells are yours to fill in. Grey cells work themselves out, so leave them alone unless you mean to change the method.</t>
        </is>
      </c>
    </row>
    <row r="26" ht="22" customHeight="1">
      <c r="B26" s="1" t="inlineStr">
        <is>
          <t>One thing worth doing today</t>
        </is>
      </c>
    </row>
    <row r="27" ht="39" customHeight="1">
      <c r="B27" s="2" t="inlineStr">
        <is>
          <t>Put the corporation tax payment date in your diary separately from the filing date. They are three months apart, the money one comes first, and the single most common cash shock in a small company is discovering that the tax was payable long before the return was due.</t>
        </is>
      </c>
    </row>
    <row r="29" ht="26" customHeight="1">
      <c r="B29" s="2" t="inlineStr">
        <is>
          <t>Want these dates in your accountant's system rather than your spreadsheet, with the reminders coming to you?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H63"/>
  <sheetViews>
    <sheetView showGridLines="0" workbookViewId="0">
      <selection activeCell="A1" sqref="A1"/>
    </sheetView>
  </sheetViews>
  <sheetFormatPr baseColWidth="8" defaultRowHeight="15"/>
  <cols>
    <col width="3" customWidth="1" min="1" max="1"/>
    <col width="46" customWidth="1" min="2" max="2"/>
    <col width="16" customWidth="1" min="3" max="3"/>
    <col width="15" customWidth="1" min="4" max="4"/>
    <col width="11" customWidth="1" min="5" max="5"/>
    <col width="17" customWidth="1" min="6" max="6"/>
    <col width="58" customWidth="1" min="7" max="7"/>
    <col hidden="1" width="13" customWidth="1" min="8" max="8"/>
  </cols>
  <sheetData>
    <row r="2">
      <c r="B2" s="3" t="inlineStr">
        <is>
          <t>Your tax calendar</t>
        </is>
      </c>
    </row>
    <row r="3" ht="28" customHeight="1">
      <c r="B3" s="4" t="inlineStr">
        <is>
          <t>Fill in the yellow cells and every date below rebuilds. Anything that does not apply to you goes blank. Yellow cells are yours to fill in. Grey cells work themselves out, so leave them alone unless you mean to change the method.</t>
        </is>
      </c>
    </row>
    <row r="5" ht="20" customHeight="1">
      <c r="B5" s="5" t="inlineStr">
        <is>
          <t>Company year end</t>
        </is>
      </c>
      <c r="C5" s="6">
        <f>DATE(2026,12,31)</f>
        <v/>
      </c>
      <c r="E5" s="5" t="inlineStr">
        <is>
          <t>Today</t>
        </is>
      </c>
      <c r="F5" s="7">
        <f>TODAY()</f>
        <v/>
      </c>
    </row>
    <row r="6" ht="20" customHeight="1">
      <c r="B6" s="5" t="inlineStr">
        <is>
          <t>Tax year starts</t>
        </is>
      </c>
      <c r="C6" s="6">
        <f>DATE(2026,4,6)</f>
        <v/>
      </c>
      <c r="E6" s="8" t="inlineStr">
        <is>
          <t>Days to go recalculates every time you open the file, so the calendar never goes stale.</t>
        </is>
      </c>
    </row>
    <row r="7" ht="20" customHeight="1">
      <c r="B7" s="5" t="inlineStr">
        <is>
          <t>VAT registered</t>
        </is>
      </c>
      <c r="C7" s="9" t="inlineStr">
        <is>
          <t>Yes</t>
        </is>
      </c>
    </row>
    <row r="8" ht="20" customHeight="1">
      <c r="B8" s="5" t="inlineStr">
        <is>
          <t>First VAT quarter end</t>
        </is>
      </c>
      <c r="C8" s="6">
        <f>DATE(2026,3,31)</f>
        <v/>
      </c>
    </row>
    <row r="9" ht="20" customHeight="1">
      <c r="B9" s="5" t="inlineStr">
        <is>
          <t>Running a payroll</t>
        </is>
      </c>
      <c r="C9" s="9" t="inlineStr">
        <is>
          <t>Yes</t>
        </is>
      </c>
    </row>
    <row r="10" ht="20" customHeight="1">
      <c r="B10" s="5" t="inlineStr">
        <is>
          <t>CIS contractor</t>
        </is>
      </c>
      <c r="C10" s="9" t="inlineStr">
        <is>
          <t>No</t>
        </is>
      </c>
    </row>
    <row r="11" ht="20" customHeight="1">
      <c r="B11" s="5" t="inlineStr">
        <is>
          <t>Self Assessment to file</t>
        </is>
      </c>
      <c r="C11" s="9" t="inlineStr">
        <is>
          <t>Yes</t>
        </is>
      </c>
    </row>
    <row r="12" ht="20" customHeight="1">
      <c r="B12" s="5" t="inlineStr">
        <is>
          <t>Making Tax Digital applies</t>
        </is>
      </c>
      <c r="C12" s="9" t="inlineStr">
        <is>
          <t>No</t>
        </is>
      </c>
    </row>
    <row r="13" ht="20" customHeight="1">
      <c r="B13" s="5" t="inlineStr">
        <is>
          <t>Confirmation statement review date</t>
        </is>
      </c>
      <c r="C13" s="6">
        <f>DATE(2026,9,14)</f>
        <v/>
      </c>
    </row>
    <row r="16" ht="26" customHeight="1">
      <c r="B16" s="10" t="inlineStr">
        <is>
          <t>Deadline</t>
        </is>
      </c>
      <c r="C16" s="10" t="inlineStr">
        <is>
          <t>Regime</t>
        </is>
      </c>
      <c r="D16" s="10" t="inlineStr">
        <is>
          <t>Date</t>
        </is>
      </c>
      <c r="E16" s="10" t="inlineStr">
        <is>
          <t>Days to go</t>
        </is>
      </c>
      <c r="F16" s="10" t="inlineStr">
        <is>
          <t>Status</t>
        </is>
      </c>
      <c r="G16" s="10" t="inlineStr">
        <is>
          <t>If you miss it</t>
        </is>
      </c>
      <c r="H16" s="11" t="inlineStr">
        <is>
          <t>Sort key</t>
        </is>
      </c>
    </row>
    <row r="17" ht="26" customHeight="1">
      <c r="B17" s="5" t="inlineStr">
        <is>
          <t>Accounts to Companies House</t>
        </is>
      </c>
      <c r="C17" s="12" t="inlineStr">
        <is>
          <t>Company</t>
        </is>
      </c>
      <c r="D17" s="13">
        <f>EDATE($C$5,9)</f>
        <v/>
      </c>
      <c r="E17" s="14">
        <f>IF(D17="","",D17-$F$5)</f>
        <v/>
      </c>
      <c r="F17" s="15">
        <f>IF(D17="","",IF(E17&lt;0,"OVERDUE",IF(E17&lt;=30,"within 30 days","later")))</f>
        <v/>
      </c>
      <c r="G17" s="8" t="inlineStr">
        <is>
          <t>£150 rising to £1,500, and doubled if you were late last year too.</t>
        </is>
      </c>
      <c r="H17" s="16">
        <f>IF(D17="","",D17+ROW()/100000)</f>
        <v/>
      </c>
    </row>
    <row r="18" ht="26" customHeight="1">
      <c r="B18" s="5" t="inlineStr">
        <is>
          <t>Corporation tax payable</t>
        </is>
      </c>
      <c r="C18" s="12" t="inlineStr">
        <is>
          <t>Company</t>
        </is>
      </c>
      <c r="D18" s="13">
        <f>EDATE($C$5,9)+1</f>
        <v/>
      </c>
      <c r="E18" s="14">
        <f>IF(D18="","",D18-$F$5)</f>
        <v/>
      </c>
      <c r="F18" s="15">
        <f>IF(D18="","",IF(E18&lt;0,"OVERDUE",IF(E18&lt;=30,"within 30 days","later")))</f>
        <v/>
      </c>
      <c r="G18" s="8" t="inlineStr">
        <is>
          <t>Interest from day one. Note this falls THREE MONTHS before the return that works the figure out.</t>
        </is>
      </c>
      <c r="H18" s="16">
        <f>IF(D18="","",D18+ROW()/100000)</f>
        <v/>
      </c>
    </row>
    <row r="19" ht="26" customHeight="1">
      <c r="B19" s="5" t="inlineStr">
        <is>
          <t>Company tax return, CT600</t>
        </is>
      </c>
      <c r="C19" s="12" t="inlineStr">
        <is>
          <t>Company</t>
        </is>
      </c>
      <c r="D19" s="13">
        <f>EDATE($C$5,12)</f>
        <v/>
      </c>
      <c r="E19" s="14">
        <f>IF(D19="","",D19-$F$5)</f>
        <v/>
      </c>
      <c r="F19" s="15">
        <f>IF(D19="","",IF(E19&lt;0,"OVERDUE",IF(E19&lt;=30,"within 30 days","later")))</f>
        <v/>
      </c>
      <c r="G19" s="8" t="inlineStr">
        <is>
          <t>£100, then £100 more at three months, then 10% of the unpaid tax at six.</t>
        </is>
      </c>
      <c r="H19" s="16">
        <f>IF(D19="","",D19+ROW()/100000)</f>
        <v/>
      </c>
    </row>
    <row r="20" ht="26" customHeight="1">
      <c r="B20" s="5" t="inlineStr">
        <is>
          <t>Confirmation statement</t>
        </is>
      </c>
      <c r="C20" s="12" t="inlineStr">
        <is>
          <t>Company</t>
        </is>
      </c>
      <c r="D20" s="13">
        <f>$C$13+14</f>
        <v/>
      </c>
      <c r="E20" s="14">
        <f>IF(D20="","",D20-$F$5)</f>
        <v/>
      </c>
      <c r="F20" s="15">
        <f>IF(D20="","",IF(E20&lt;0,"OVERDUE",IF(E20&lt;=30,"within 30 days","later")))</f>
        <v/>
      </c>
      <c r="G20" s="8" t="inlineStr">
        <is>
          <t>The company can be struck off for persistent failure. It is a fourteen day window, not a month.</t>
        </is>
      </c>
      <c r="H20" s="16">
        <f>IF(D20="","",D20+ROW()/100000)</f>
        <v/>
      </c>
    </row>
    <row r="21" ht="26" customHeight="1">
      <c r="B21" s="5" t="inlineStr">
        <is>
          <t>VAT return and payment, quarter 1</t>
        </is>
      </c>
      <c r="C21" s="12" t="inlineStr">
        <is>
          <t>VAT</t>
        </is>
      </c>
      <c r="D21" s="13">
        <f>IF($C$7="No","",EDATE(EDATE($C$8,0),1)+7)</f>
        <v/>
      </c>
      <c r="E21" s="14">
        <f>IF(D21="","",D21-$F$5)</f>
        <v/>
      </c>
      <c r="F21" s="15">
        <f>IF(D21="","",IF(E21&lt;0,"OVERDUE",IF(E21&lt;=30,"within 30 days","later")))</f>
        <v/>
      </c>
      <c r="G21" s="8" t="inlineStr">
        <is>
          <t>A penalty point per late return, then £200 each time once you reach the threshold.</t>
        </is>
      </c>
      <c r="H21" s="16">
        <f>IF(D21="","",D21+ROW()/100000)</f>
        <v/>
      </c>
    </row>
    <row r="22" ht="26" customHeight="1">
      <c r="B22" s="5" t="inlineStr">
        <is>
          <t>VAT return and payment, quarter 2</t>
        </is>
      </c>
      <c r="C22" s="12" t="inlineStr">
        <is>
          <t>VAT</t>
        </is>
      </c>
      <c r="D22" s="13">
        <f>IF($C$7="No","",EDATE(EDATE($C$8,3),1)+7)</f>
        <v/>
      </c>
      <c r="E22" s="14">
        <f>IF(D22="","",D22-$F$5)</f>
        <v/>
      </c>
      <c r="F22" s="15">
        <f>IF(D22="","",IF(E22&lt;0,"OVERDUE",IF(E22&lt;=30,"within 30 days","later")))</f>
        <v/>
      </c>
      <c r="G22" s="8" t="inlineStr">
        <is>
          <t>A penalty point per late return, then £200 each time once you reach the threshold.</t>
        </is>
      </c>
      <c r="H22" s="16">
        <f>IF(D22="","",D22+ROW()/100000)</f>
        <v/>
      </c>
    </row>
    <row r="23" ht="26" customHeight="1">
      <c r="B23" s="5" t="inlineStr">
        <is>
          <t>VAT return and payment, quarter 3</t>
        </is>
      </c>
      <c r="C23" s="12" t="inlineStr">
        <is>
          <t>VAT</t>
        </is>
      </c>
      <c r="D23" s="13">
        <f>IF($C$7="No","",EDATE(EDATE($C$8,6),1)+7)</f>
        <v/>
      </c>
      <c r="E23" s="14">
        <f>IF(D23="","",D23-$F$5)</f>
        <v/>
      </c>
      <c r="F23" s="15">
        <f>IF(D23="","",IF(E23&lt;0,"OVERDUE",IF(E23&lt;=30,"within 30 days","later")))</f>
        <v/>
      </c>
      <c r="G23" s="8" t="inlineStr">
        <is>
          <t>A penalty point per late return, then £200 each time once you reach the threshold.</t>
        </is>
      </c>
      <c r="H23" s="16">
        <f>IF(D23="","",D23+ROW()/100000)</f>
        <v/>
      </c>
    </row>
    <row r="24" ht="26" customHeight="1">
      <c r="B24" s="5" t="inlineStr">
        <is>
          <t>VAT return and payment, quarter 4</t>
        </is>
      </c>
      <c r="C24" s="12" t="inlineStr">
        <is>
          <t>VAT</t>
        </is>
      </c>
      <c r="D24" s="13">
        <f>IF($C$7="No","",EDATE(EDATE($C$8,9),1)+7)</f>
        <v/>
      </c>
      <c r="E24" s="14">
        <f>IF(D24="","",D24-$F$5)</f>
        <v/>
      </c>
      <c r="F24" s="15">
        <f>IF(D24="","",IF(E24&lt;0,"OVERDUE",IF(E24&lt;=30,"within 30 days","later")))</f>
        <v/>
      </c>
      <c r="G24" s="8" t="inlineStr">
        <is>
          <t>A penalty point per late return, then £200 each time once you reach the threshold.</t>
        </is>
      </c>
      <c r="H24" s="16">
        <f>IF(D24="","",D24+ROW()/100000)</f>
        <v/>
      </c>
    </row>
    <row r="25" ht="26" customHeight="1">
      <c r="B25" s="5" t="inlineStr">
        <is>
          <t>P60s to employees</t>
        </is>
      </c>
      <c r="C25" s="12" t="inlineStr">
        <is>
          <t>Payroll</t>
        </is>
      </c>
      <c r="D25" s="13">
        <f>IF($C$9="No","",DATE(YEAR($C$6)+1,5,31))</f>
        <v/>
      </c>
      <c r="E25" s="14">
        <f>IF(D25="","",D25-$F$5)</f>
        <v/>
      </c>
      <c r="F25" s="15">
        <f>IF(D25="","",IF(E25&lt;0,"OVERDUE",IF(E25&lt;=30,"within 30 days","later")))</f>
        <v/>
      </c>
      <c r="G25" s="8" t="inlineStr">
        <is>
          <t>No fixed penalty, but employees cannot do their own returns without them.</t>
        </is>
      </c>
      <c r="H25" s="16">
        <f>IF(D25="","",D25+ROW()/100000)</f>
        <v/>
      </c>
    </row>
    <row r="26" ht="26" customHeight="1">
      <c r="B26" s="5" t="inlineStr">
        <is>
          <t>P11D and P11D(b) benefits returns</t>
        </is>
      </c>
      <c r="C26" s="12" t="inlineStr">
        <is>
          <t>Payroll</t>
        </is>
      </c>
      <c r="D26" s="13">
        <f>IF($C$9="No","",DATE(YEAR($C$6)+1,7,6))</f>
        <v/>
      </c>
      <c r="E26" s="14">
        <f>IF(D26="","",D26-$F$5)</f>
        <v/>
      </c>
      <c r="F26" s="15">
        <f>IF(D26="","",IF(E26&lt;0,"OVERDUE",IF(E26&lt;=30,"within 30 days","later")))</f>
        <v/>
      </c>
      <c r="G26" s="8" t="inlineStr">
        <is>
          <t>£100 per fifty employees per month late.</t>
        </is>
      </c>
      <c r="H26" s="16">
        <f>IF(D26="","",D26+ROW()/100000)</f>
        <v/>
      </c>
    </row>
    <row r="27" ht="26" customHeight="1">
      <c r="B27" s="5" t="inlineStr">
        <is>
          <t>Class 1A National Insurance payable</t>
        </is>
      </c>
      <c r="C27" s="12" t="inlineStr">
        <is>
          <t>Payroll</t>
        </is>
      </c>
      <c r="D27" s="13">
        <f>IF($C$9="No","",DATE(YEAR($C$6)+1,7,22))</f>
        <v/>
      </c>
      <c r="E27" s="14">
        <f>IF(D27="","",D27-$F$5)</f>
        <v/>
      </c>
      <c r="F27" s="15">
        <f>IF(D27="","",IF(E27&lt;0,"OVERDUE",IF(E27&lt;=30,"within 30 days","later")))</f>
        <v/>
      </c>
      <c r="G27" s="8" t="inlineStr">
        <is>
          <t>Interest and penalties on late payment.</t>
        </is>
      </c>
      <c r="H27" s="16">
        <f>IF(D27="","",D27+ROW()/100000)</f>
        <v/>
      </c>
    </row>
    <row r="28" ht="26" customHeight="1">
      <c r="B28" s="5" t="inlineStr">
        <is>
          <t>Register for Self Assessment if new</t>
        </is>
      </c>
      <c r="C28" s="12" t="inlineStr">
        <is>
          <t>Self Assessment</t>
        </is>
      </c>
      <c r="D28" s="13">
        <f>IF($C$11="No","",DATE(YEAR($C$6)+1,10,5))</f>
        <v/>
      </c>
      <c r="E28" s="14">
        <f>IF(D28="","",D28-$F$5)</f>
        <v/>
      </c>
      <c r="F28" s="15">
        <f>IF(D28="","",IF(E28&lt;0,"OVERDUE",IF(E28&lt;=30,"within 30 days","later")))</f>
        <v/>
      </c>
      <c r="G28" s="8" t="inlineStr">
        <is>
          <t>A failure to notify penalty based on the tax due.</t>
        </is>
      </c>
      <c r="H28" s="16">
        <f>IF(D28="","",D28+ROW()/100000)</f>
        <v/>
      </c>
    </row>
    <row r="29" ht="26" customHeight="1">
      <c r="B29" s="5" t="inlineStr">
        <is>
          <t>Paper tax return</t>
        </is>
      </c>
      <c r="C29" s="12" t="inlineStr">
        <is>
          <t>Self Assessment</t>
        </is>
      </c>
      <c r="D29" s="13">
        <f>IF($C$11="No","",DATE(YEAR($C$6)+1,10,31))</f>
        <v/>
      </c>
      <c r="E29" s="14">
        <f>IF(D29="","",D29-$F$5)</f>
        <v/>
      </c>
      <c r="F29" s="15">
        <f>IF(D29="","",IF(E29&lt;0,"OVERDUE",IF(E29&lt;=30,"within 30 days","later")))</f>
        <v/>
      </c>
      <c r="G29" s="8" t="inlineStr">
        <is>
          <t>Miss it and you must file online instead.</t>
        </is>
      </c>
      <c r="H29" s="16">
        <f>IF(D29="","",D29+ROW()/100000)</f>
        <v/>
      </c>
    </row>
    <row r="30" ht="26" customHeight="1">
      <c r="B30" s="5" t="inlineStr">
        <is>
          <t>Tax return, balancing payment and first payment on account</t>
        </is>
      </c>
      <c r="C30" s="12" t="inlineStr">
        <is>
          <t>Self Assessment</t>
        </is>
      </c>
      <c r="D30" s="13">
        <f>IF($C$11="No","",DATE(YEAR($C$6)+2,1,31))</f>
        <v/>
      </c>
      <c r="E30" s="14">
        <f>IF(D30="","",D30-$F$5)</f>
        <v/>
      </c>
      <c r="F30" s="15">
        <f>IF(D30="","",IF(E30&lt;0,"OVERDUE",IF(E30&lt;=30,"within 30 days","later")))</f>
        <v/>
      </c>
      <c r="G30" s="8" t="inlineStr">
        <is>
          <t>£100 immediately, even if you owe nothing, then £10 a day after three months.</t>
        </is>
      </c>
      <c r="H30" s="16">
        <f>IF(D30="","",D30+ROW()/100000)</f>
        <v/>
      </c>
    </row>
    <row r="31" ht="26" customHeight="1">
      <c r="B31" s="5" t="inlineStr">
        <is>
          <t>Second payment on account</t>
        </is>
      </c>
      <c r="C31" s="12" t="inlineStr">
        <is>
          <t>Self Assessment</t>
        </is>
      </c>
      <c r="D31" s="13">
        <f>IF($C$11="No","",DATE(YEAR($C$6)+2,7,31))</f>
        <v/>
      </c>
      <c r="E31" s="14">
        <f>IF(D31="","",D31-$F$5)</f>
        <v/>
      </c>
      <c r="F31" s="15">
        <f>IF(D31="","",IF(E31&lt;0,"OVERDUE",IF(E31&lt;=30,"within 30 days","later")))</f>
        <v/>
      </c>
      <c r="G31" s="8" t="inlineStr">
        <is>
          <t>Interest runs from the day after.</t>
        </is>
      </c>
      <c r="H31" s="16">
        <f>IF(D31="","",D31+ROW()/100000)</f>
        <v/>
      </c>
    </row>
    <row r="32" ht="26" customHeight="1">
      <c r="B32" s="5" t="inlineStr">
        <is>
          <t>Making Tax Digital quarterly update 1</t>
        </is>
      </c>
      <c r="C32" s="12" t="inlineStr">
        <is>
          <t>MTD</t>
        </is>
      </c>
      <c r="D32" s="13">
        <f>IF($C$12="No","",DATE(YEAR($C$6),MONTH($C$6)+4,7))</f>
        <v/>
      </c>
      <c r="E32" s="14">
        <f>IF(D32="","",D32-$F$5)</f>
        <v/>
      </c>
      <c r="F32" s="15">
        <f>IF(D32="","",IF(E32&lt;0,"OVERDUE",IF(E32&lt;=30,"within 30 days","later")))</f>
        <v/>
      </c>
      <c r="G32" s="8" t="inlineStr">
        <is>
          <t>Points-based penalties, same shape as VAT.</t>
        </is>
      </c>
      <c r="H32" s="16">
        <f>IF(D32="","",D32+ROW()/100000)</f>
        <v/>
      </c>
    </row>
    <row r="33" ht="26" customHeight="1">
      <c r="B33" s="5" t="inlineStr">
        <is>
          <t>Making Tax Digital quarterly update 2</t>
        </is>
      </c>
      <c r="C33" s="12" t="inlineStr">
        <is>
          <t>MTD</t>
        </is>
      </c>
      <c r="D33" s="13">
        <f>IF($C$12="No","",DATE(YEAR($C$6),MONTH($C$6)+7,7))</f>
        <v/>
      </c>
      <c r="E33" s="14">
        <f>IF(D33="","",D33-$F$5)</f>
        <v/>
      </c>
      <c r="F33" s="15">
        <f>IF(D33="","",IF(E33&lt;0,"OVERDUE",IF(E33&lt;=30,"within 30 days","later")))</f>
        <v/>
      </c>
      <c r="G33" s="8" t="inlineStr">
        <is>
          <t>Points-based penalties, same shape as VAT.</t>
        </is>
      </c>
      <c r="H33" s="16">
        <f>IF(D33="","",D33+ROW()/100000)</f>
        <v/>
      </c>
    </row>
    <row r="34" ht="26" customHeight="1">
      <c r="B34" s="5" t="inlineStr">
        <is>
          <t>Making Tax Digital quarterly update 3</t>
        </is>
      </c>
      <c r="C34" s="12" t="inlineStr">
        <is>
          <t>MTD</t>
        </is>
      </c>
      <c r="D34" s="13">
        <f>IF($C$12="No","",DATE(YEAR($C$6),MONTH($C$6)+10,7))</f>
        <v/>
      </c>
      <c r="E34" s="14">
        <f>IF(D34="","",D34-$F$5)</f>
        <v/>
      </c>
      <c r="F34" s="15">
        <f>IF(D34="","",IF(E34&lt;0,"OVERDUE",IF(E34&lt;=30,"within 30 days","later")))</f>
        <v/>
      </c>
      <c r="G34" s="8" t="inlineStr">
        <is>
          <t>Points-based penalties, same shape as VAT.</t>
        </is>
      </c>
      <c r="H34" s="16">
        <f>IF(D34="","",D34+ROW()/100000)</f>
        <v/>
      </c>
    </row>
    <row r="35" ht="26" customHeight="1">
      <c r="B35" s="5" t="inlineStr">
        <is>
          <t>Making Tax Digital quarterly update 4</t>
        </is>
      </c>
      <c r="C35" s="12" t="inlineStr">
        <is>
          <t>MTD</t>
        </is>
      </c>
      <c r="D35" s="13">
        <f>IF($C$12="No","",DATE(YEAR($C$6),MONTH($C$6)+13,7))</f>
        <v/>
      </c>
      <c r="E35" s="14">
        <f>IF(D35="","",D35-$F$5)</f>
        <v/>
      </c>
      <c r="F35" s="15">
        <f>IF(D35="","",IF(E35&lt;0,"OVERDUE",IF(E35&lt;=30,"within 30 days","later")))</f>
        <v/>
      </c>
      <c r="G35" s="8" t="inlineStr">
        <is>
          <t>Points-based penalties, same shape as VAT.</t>
        </is>
      </c>
      <c r="H35" s="16">
        <f>IF(D35="","",D35+ROW()/100000)</f>
        <v/>
      </c>
    </row>
    <row r="36" ht="26" customHeight="1">
      <c r="B36" s="5" t="inlineStr">
        <is>
          <t>PAYE and NIC payment, month 1</t>
        </is>
      </c>
      <c r="C36" s="12" t="inlineStr">
        <is>
          <t>Payroll</t>
        </is>
      </c>
      <c r="D36" s="13">
        <f>IF($C$9="No","",DATE(YEAR($C$6),MONTH($C$6)+1,22))</f>
        <v/>
      </c>
      <c r="E36" s="14">
        <f>IF(D36="","",D36-$F$5)</f>
        <v/>
      </c>
      <c r="F36" s="15">
        <f>IF(D36="","",IF(E36&lt;0,"OVERDUE",IF(E36&lt;=30,"within 30 days","later")))</f>
        <v/>
      </c>
      <c r="G36" s="8" t="inlineStr">
        <is>
          <t>Late payment penalties escalate with the number of defaults in the year.</t>
        </is>
      </c>
      <c r="H36" s="16">
        <f>IF(D36="","",D36+ROW()/100000)</f>
        <v/>
      </c>
    </row>
    <row r="37" ht="26" customHeight="1">
      <c r="B37" s="5" t="inlineStr">
        <is>
          <t>PAYE and NIC payment, month 2</t>
        </is>
      </c>
      <c r="C37" s="12" t="inlineStr">
        <is>
          <t>Payroll</t>
        </is>
      </c>
      <c r="D37" s="13">
        <f>IF($C$9="No","",DATE(YEAR($C$6),MONTH($C$6)+2,22))</f>
        <v/>
      </c>
      <c r="E37" s="14">
        <f>IF(D37="","",D37-$F$5)</f>
        <v/>
      </c>
      <c r="F37" s="15">
        <f>IF(D37="","",IF(E37&lt;0,"OVERDUE",IF(E37&lt;=30,"within 30 days","later")))</f>
        <v/>
      </c>
      <c r="G37" s="8" t="inlineStr">
        <is>
          <t>Late payment penalties escalate with the number of defaults in the year.</t>
        </is>
      </c>
      <c r="H37" s="16">
        <f>IF(D37="","",D37+ROW()/100000)</f>
        <v/>
      </c>
    </row>
    <row r="38" ht="26" customHeight="1">
      <c r="B38" s="5" t="inlineStr">
        <is>
          <t>PAYE and NIC payment, month 3</t>
        </is>
      </c>
      <c r="C38" s="12" t="inlineStr">
        <is>
          <t>Payroll</t>
        </is>
      </c>
      <c r="D38" s="13">
        <f>IF($C$9="No","",DATE(YEAR($C$6),MONTH($C$6)+3,22))</f>
        <v/>
      </c>
      <c r="E38" s="14">
        <f>IF(D38="","",D38-$F$5)</f>
        <v/>
      </c>
      <c r="F38" s="15">
        <f>IF(D38="","",IF(E38&lt;0,"OVERDUE",IF(E38&lt;=30,"within 30 days","later")))</f>
        <v/>
      </c>
      <c r="G38" s="8" t="inlineStr">
        <is>
          <t>Late payment penalties escalate with the number of defaults in the year.</t>
        </is>
      </c>
      <c r="H38" s="16">
        <f>IF(D38="","",D38+ROW()/100000)</f>
        <v/>
      </c>
    </row>
    <row r="39" ht="26" customHeight="1">
      <c r="B39" s="5" t="inlineStr">
        <is>
          <t>PAYE and NIC payment, month 4</t>
        </is>
      </c>
      <c r="C39" s="12" t="inlineStr">
        <is>
          <t>Payroll</t>
        </is>
      </c>
      <c r="D39" s="13">
        <f>IF($C$9="No","",DATE(YEAR($C$6),MONTH($C$6)+4,22))</f>
        <v/>
      </c>
      <c r="E39" s="14">
        <f>IF(D39="","",D39-$F$5)</f>
        <v/>
      </c>
      <c r="F39" s="15">
        <f>IF(D39="","",IF(E39&lt;0,"OVERDUE",IF(E39&lt;=30,"within 30 days","later")))</f>
        <v/>
      </c>
      <c r="G39" s="8" t="inlineStr">
        <is>
          <t>Late payment penalties escalate with the number of defaults in the year.</t>
        </is>
      </c>
      <c r="H39" s="16">
        <f>IF(D39="","",D39+ROW()/100000)</f>
        <v/>
      </c>
    </row>
    <row r="40" ht="26" customHeight="1">
      <c r="B40" s="5" t="inlineStr">
        <is>
          <t>PAYE and NIC payment, month 5</t>
        </is>
      </c>
      <c r="C40" s="12" t="inlineStr">
        <is>
          <t>Payroll</t>
        </is>
      </c>
      <c r="D40" s="13">
        <f>IF($C$9="No","",DATE(YEAR($C$6),MONTH($C$6)+5,22))</f>
        <v/>
      </c>
      <c r="E40" s="14">
        <f>IF(D40="","",D40-$F$5)</f>
        <v/>
      </c>
      <c r="F40" s="15">
        <f>IF(D40="","",IF(E40&lt;0,"OVERDUE",IF(E40&lt;=30,"within 30 days","later")))</f>
        <v/>
      </c>
      <c r="G40" s="8" t="inlineStr">
        <is>
          <t>Late payment penalties escalate with the number of defaults in the year.</t>
        </is>
      </c>
      <c r="H40" s="16">
        <f>IF(D40="","",D40+ROW()/100000)</f>
        <v/>
      </c>
    </row>
    <row r="41" ht="26" customHeight="1">
      <c r="B41" s="5" t="inlineStr">
        <is>
          <t>PAYE and NIC payment, month 6</t>
        </is>
      </c>
      <c r="C41" s="12" t="inlineStr">
        <is>
          <t>Payroll</t>
        </is>
      </c>
      <c r="D41" s="13">
        <f>IF($C$9="No","",DATE(YEAR($C$6),MONTH($C$6)+6,22))</f>
        <v/>
      </c>
      <c r="E41" s="14">
        <f>IF(D41="","",D41-$F$5)</f>
        <v/>
      </c>
      <c r="F41" s="15">
        <f>IF(D41="","",IF(E41&lt;0,"OVERDUE",IF(E41&lt;=30,"within 30 days","later")))</f>
        <v/>
      </c>
      <c r="G41" s="8" t="inlineStr">
        <is>
          <t>Late payment penalties escalate with the number of defaults in the year.</t>
        </is>
      </c>
      <c r="H41" s="16">
        <f>IF(D41="","",D41+ROW()/100000)</f>
        <v/>
      </c>
    </row>
    <row r="42" ht="26" customHeight="1">
      <c r="B42" s="5" t="inlineStr">
        <is>
          <t>PAYE and NIC payment, month 7</t>
        </is>
      </c>
      <c r="C42" s="12" t="inlineStr">
        <is>
          <t>Payroll</t>
        </is>
      </c>
      <c r="D42" s="13">
        <f>IF($C$9="No","",DATE(YEAR($C$6),MONTH($C$6)+7,22))</f>
        <v/>
      </c>
      <c r="E42" s="14">
        <f>IF(D42="","",D42-$F$5)</f>
        <v/>
      </c>
      <c r="F42" s="15">
        <f>IF(D42="","",IF(E42&lt;0,"OVERDUE",IF(E42&lt;=30,"within 30 days","later")))</f>
        <v/>
      </c>
      <c r="G42" s="8" t="inlineStr">
        <is>
          <t>Late payment penalties escalate with the number of defaults in the year.</t>
        </is>
      </c>
      <c r="H42" s="16">
        <f>IF(D42="","",D42+ROW()/100000)</f>
        <v/>
      </c>
    </row>
    <row r="43" ht="26" customHeight="1">
      <c r="B43" s="5" t="inlineStr">
        <is>
          <t>PAYE and NIC payment, month 8</t>
        </is>
      </c>
      <c r="C43" s="12" t="inlineStr">
        <is>
          <t>Payroll</t>
        </is>
      </c>
      <c r="D43" s="13">
        <f>IF($C$9="No","",DATE(YEAR($C$6),MONTH($C$6)+8,22))</f>
        <v/>
      </c>
      <c r="E43" s="14">
        <f>IF(D43="","",D43-$F$5)</f>
        <v/>
      </c>
      <c r="F43" s="15">
        <f>IF(D43="","",IF(E43&lt;0,"OVERDUE",IF(E43&lt;=30,"within 30 days","later")))</f>
        <v/>
      </c>
      <c r="G43" s="8" t="inlineStr">
        <is>
          <t>Late payment penalties escalate with the number of defaults in the year.</t>
        </is>
      </c>
      <c r="H43" s="16">
        <f>IF(D43="","",D43+ROW()/100000)</f>
        <v/>
      </c>
    </row>
    <row r="44" ht="26" customHeight="1">
      <c r="B44" s="5" t="inlineStr">
        <is>
          <t>PAYE and NIC payment, month 9</t>
        </is>
      </c>
      <c r="C44" s="12" t="inlineStr">
        <is>
          <t>Payroll</t>
        </is>
      </c>
      <c r="D44" s="13">
        <f>IF($C$9="No","",DATE(YEAR($C$6),MONTH($C$6)+9,22))</f>
        <v/>
      </c>
      <c r="E44" s="14">
        <f>IF(D44="","",D44-$F$5)</f>
        <v/>
      </c>
      <c r="F44" s="15">
        <f>IF(D44="","",IF(E44&lt;0,"OVERDUE",IF(E44&lt;=30,"within 30 days","later")))</f>
        <v/>
      </c>
      <c r="G44" s="8" t="inlineStr">
        <is>
          <t>Late payment penalties escalate with the number of defaults in the year.</t>
        </is>
      </c>
      <c r="H44" s="16">
        <f>IF(D44="","",D44+ROW()/100000)</f>
        <v/>
      </c>
    </row>
    <row r="45" ht="26" customHeight="1">
      <c r="B45" s="5" t="inlineStr">
        <is>
          <t>PAYE and NIC payment, month 10</t>
        </is>
      </c>
      <c r="C45" s="12" t="inlineStr">
        <is>
          <t>Payroll</t>
        </is>
      </c>
      <c r="D45" s="13">
        <f>IF($C$9="No","",DATE(YEAR($C$6),MONTH($C$6)+10,22))</f>
        <v/>
      </c>
      <c r="E45" s="14">
        <f>IF(D45="","",D45-$F$5)</f>
        <v/>
      </c>
      <c r="F45" s="15">
        <f>IF(D45="","",IF(E45&lt;0,"OVERDUE",IF(E45&lt;=30,"within 30 days","later")))</f>
        <v/>
      </c>
      <c r="G45" s="8" t="inlineStr">
        <is>
          <t>Late payment penalties escalate with the number of defaults in the year.</t>
        </is>
      </c>
      <c r="H45" s="16">
        <f>IF(D45="","",D45+ROW()/100000)</f>
        <v/>
      </c>
    </row>
    <row r="46" ht="26" customHeight="1">
      <c r="B46" s="5" t="inlineStr">
        <is>
          <t>PAYE and NIC payment, month 11</t>
        </is>
      </c>
      <c r="C46" s="12" t="inlineStr">
        <is>
          <t>Payroll</t>
        </is>
      </c>
      <c r="D46" s="13">
        <f>IF($C$9="No","",DATE(YEAR($C$6),MONTH($C$6)+11,22))</f>
        <v/>
      </c>
      <c r="E46" s="14">
        <f>IF(D46="","",D46-$F$5)</f>
        <v/>
      </c>
      <c r="F46" s="15">
        <f>IF(D46="","",IF(E46&lt;0,"OVERDUE",IF(E46&lt;=30,"within 30 days","later")))</f>
        <v/>
      </c>
      <c r="G46" s="8" t="inlineStr">
        <is>
          <t>Late payment penalties escalate with the number of defaults in the year.</t>
        </is>
      </c>
      <c r="H46" s="16">
        <f>IF(D46="","",D46+ROW()/100000)</f>
        <v/>
      </c>
    </row>
    <row r="47" ht="26" customHeight="1">
      <c r="B47" s="5" t="inlineStr">
        <is>
          <t>PAYE and NIC payment, month 12</t>
        </is>
      </c>
      <c r="C47" s="12" t="inlineStr">
        <is>
          <t>Payroll</t>
        </is>
      </c>
      <c r="D47" s="13">
        <f>IF($C$9="No","",DATE(YEAR($C$6),MONTH($C$6)+12,22))</f>
        <v/>
      </c>
      <c r="E47" s="14">
        <f>IF(D47="","",D47-$F$5)</f>
        <v/>
      </c>
      <c r="F47" s="15">
        <f>IF(D47="","",IF(E47&lt;0,"OVERDUE",IF(E47&lt;=30,"within 30 days","later")))</f>
        <v/>
      </c>
      <c r="G47" s="8" t="inlineStr">
        <is>
          <t>Late payment penalties escalate with the number of defaults in the year.</t>
        </is>
      </c>
      <c r="H47" s="16">
        <f>IF(D47="","",D47+ROW()/100000)</f>
        <v/>
      </c>
    </row>
    <row r="48" ht="26" customHeight="1">
      <c r="B48" s="5" t="inlineStr">
        <is>
          <t>CIS return, month 1</t>
        </is>
      </c>
      <c r="C48" s="12" t="inlineStr">
        <is>
          <t>CIS</t>
        </is>
      </c>
      <c r="D48" s="13">
        <f>IF($C$10="No","",DATE(YEAR($C$6),MONTH($C$6)+1,19))</f>
        <v/>
      </c>
      <c r="E48" s="14">
        <f>IF(D48="","",D48-$F$5)</f>
        <v/>
      </c>
      <c r="F48" s="15">
        <f>IF(D48="","",IF(E48&lt;0,"OVERDUE",IF(E48&lt;=30,"within 30 days","later")))</f>
        <v/>
      </c>
      <c r="G48" s="8" t="inlineStr">
        <is>
          <t>£100 the day after, rising sharply. Nil returns are still required.</t>
        </is>
      </c>
      <c r="H48" s="16">
        <f>IF(D48="","",D48+ROW()/100000)</f>
        <v/>
      </c>
    </row>
    <row r="49" ht="26" customHeight="1">
      <c r="B49" s="5" t="inlineStr">
        <is>
          <t>CIS return, month 2</t>
        </is>
      </c>
      <c r="C49" s="12" t="inlineStr">
        <is>
          <t>CIS</t>
        </is>
      </c>
      <c r="D49" s="13">
        <f>IF($C$10="No","",DATE(YEAR($C$6),MONTH($C$6)+2,19))</f>
        <v/>
      </c>
      <c r="E49" s="14">
        <f>IF(D49="","",D49-$F$5)</f>
        <v/>
      </c>
      <c r="F49" s="15">
        <f>IF(D49="","",IF(E49&lt;0,"OVERDUE",IF(E49&lt;=30,"within 30 days","later")))</f>
        <v/>
      </c>
      <c r="G49" s="8" t="inlineStr">
        <is>
          <t>£100 the day after, rising sharply. Nil returns are still required.</t>
        </is>
      </c>
      <c r="H49" s="16">
        <f>IF(D49="","",D49+ROW()/100000)</f>
        <v/>
      </c>
    </row>
    <row r="50" ht="26" customHeight="1">
      <c r="B50" s="5" t="inlineStr">
        <is>
          <t>CIS return, month 3</t>
        </is>
      </c>
      <c r="C50" s="12" t="inlineStr">
        <is>
          <t>CIS</t>
        </is>
      </c>
      <c r="D50" s="13">
        <f>IF($C$10="No","",DATE(YEAR($C$6),MONTH($C$6)+3,19))</f>
        <v/>
      </c>
      <c r="E50" s="14">
        <f>IF(D50="","",D50-$F$5)</f>
        <v/>
      </c>
      <c r="F50" s="15">
        <f>IF(D50="","",IF(E50&lt;0,"OVERDUE",IF(E50&lt;=30,"within 30 days","later")))</f>
        <v/>
      </c>
      <c r="G50" s="8" t="inlineStr">
        <is>
          <t>£100 the day after, rising sharply. Nil returns are still required.</t>
        </is>
      </c>
      <c r="H50" s="16">
        <f>IF(D50="","",D50+ROW()/100000)</f>
        <v/>
      </c>
    </row>
    <row r="51" ht="26" customHeight="1">
      <c r="B51" s="5" t="inlineStr">
        <is>
          <t>CIS return, month 4</t>
        </is>
      </c>
      <c r="C51" s="12" t="inlineStr">
        <is>
          <t>CIS</t>
        </is>
      </c>
      <c r="D51" s="13">
        <f>IF($C$10="No","",DATE(YEAR($C$6),MONTH($C$6)+4,19))</f>
        <v/>
      </c>
      <c r="E51" s="14">
        <f>IF(D51="","",D51-$F$5)</f>
        <v/>
      </c>
      <c r="F51" s="15">
        <f>IF(D51="","",IF(E51&lt;0,"OVERDUE",IF(E51&lt;=30,"within 30 days","later")))</f>
        <v/>
      </c>
      <c r="G51" s="8" t="inlineStr">
        <is>
          <t>£100 the day after, rising sharply. Nil returns are still required.</t>
        </is>
      </c>
      <c r="H51" s="16">
        <f>IF(D51="","",D51+ROW()/100000)</f>
        <v/>
      </c>
    </row>
    <row r="52" ht="26" customHeight="1">
      <c r="B52" s="5" t="inlineStr">
        <is>
          <t>CIS return, month 5</t>
        </is>
      </c>
      <c r="C52" s="12" t="inlineStr">
        <is>
          <t>CIS</t>
        </is>
      </c>
      <c r="D52" s="13">
        <f>IF($C$10="No","",DATE(YEAR($C$6),MONTH($C$6)+5,19))</f>
        <v/>
      </c>
      <c r="E52" s="14">
        <f>IF(D52="","",D52-$F$5)</f>
        <v/>
      </c>
      <c r="F52" s="15">
        <f>IF(D52="","",IF(E52&lt;0,"OVERDUE",IF(E52&lt;=30,"within 30 days","later")))</f>
        <v/>
      </c>
      <c r="G52" s="8" t="inlineStr">
        <is>
          <t>£100 the day after, rising sharply. Nil returns are still required.</t>
        </is>
      </c>
      <c r="H52" s="16">
        <f>IF(D52="","",D52+ROW()/100000)</f>
        <v/>
      </c>
    </row>
    <row r="53" ht="26" customHeight="1">
      <c r="B53" s="5" t="inlineStr">
        <is>
          <t>CIS return, month 6</t>
        </is>
      </c>
      <c r="C53" s="12" t="inlineStr">
        <is>
          <t>CIS</t>
        </is>
      </c>
      <c r="D53" s="13">
        <f>IF($C$10="No","",DATE(YEAR($C$6),MONTH($C$6)+6,19))</f>
        <v/>
      </c>
      <c r="E53" s="14">
        <f>IF(D53="","",D53-$F$5)</f>
        <v/>
      </c>
      <c r="F53" s="15">
        <f>IF(D53="","",IF(E53&lt;0,"OVERDUE",IF(E53&lt;=30,"within 30 days","later")))</f>
        <v/>
      </c>
      <c r="G53" s="8" t="inlineStr">
        <is>
          <t>£100 the day after, rising sharply. Nil returns are still required.</t>
        </is>
      </c>
      <c r="H53" s="16">
        <f>IF(D53="","",D53+ROW()/100000)</f>
        <v/>
      </c>
    </row>
    <row r="54" ht="26" customHeight="1">
      <c r="B54" s="5" t="inlineStr">
        <is>
          <t>CIS return, month 7</t>
        </is>
      </c>
      <c r="C54" s="12" t="inlineStr">
        <is>
          <t>CIS</t>
        </is>
      </c>
      <c r="D54" s="13">
        <f>IF($C$10="No","",DATE(YEAR($C$6),MONTH($C$6)+7,19))</f>
        <v/>
      </c>
      <c r="E54" s="14">
        <f>IF(D54="","",D54-$F$5)</f>
        <v/>
      </c>
      <c r="F54" s="15">
        <f>IF(D54="","",IF(E54&lt;0,"OVERDUE",IF(E54&lt;=30,"within 30 days","later")))</f>
        <v/>
      </c>
      <c r="G54" s="8" t="inlineStr">
        <is>
          <t>£100 the day after, rising sharply. Nil returns are still required.</t>
        </is>
      </c>
      <c r="H54" s="16">
        <f>IF(D54="","",D54+ROW()/100000)</f>
        <v/>
      </c>
    </row>
    <row r="55" ht="26" customHeight="1">
      <c r="B55" s="5" t="inlineStr">
        <is>
          <t>CIS return, month 8</t>
        </is>
      </c>
      <c r="C55" s="12" t="inlineStr">
        <is>
          <t>CIS</t>
        </is>
      </c>
      <c r="D55" s="13">
        <f>IF($C$10="No","",DATE(YEAR($C$6),MONTH($C$6)+8,19))</f>
        <v/>
      </c>
      <c r="E55" s="14">
        <f>IF(D55="","",D55-$F$5)</f>
        <v/>
      </c>
      <c r="F55" s="15">
        <f>IF(D55="","",IF(E55&lt;0,"OVERDUE",IF(E55&lt;=30,"within 30 days","later")))</f>
        <v/>
      </c>
      <c r="G55" s="8" t="inlineStr">
        <is>
          <t>£100 the day after, rising sharply. Nil returns are still required.</t>
        </is>
      </c>
      <c r="H55" s="16">
        <f>IF(D55="","",D55+ROW()/100000)</f>
        <v/>
      </c>
    </row>
    <row r="56" ht="26" customHeight="1">
      <c r="B56" s="5" t="inlineStr">
        <is>
          <t>CIS return, month 9</t>
        </is>
      </c>
      <c r="C56" s="12" t="inlineStr">
        <is>
          <t>CIS</t>
        </is>
      </c>
      <c r="D56" s="13">
        <f>IF($C$10="No","",DATE(YEAR($C$6),MONTH($C$6)+9,19))</f>
        <v/>
      </c>
      <c r="E56" s="14">
        <f>IF(D56="","",D56-$F$5)</f>
        <v/>
      </c>
      <c r="F56" s="15">
        <f>IF(D56="","",IF(E56&lt;0,"OVERDUE",IF(E56&lt;=30,"within 30 days","later")))</f>
        <v/>
      </c>
      <c r="G56" s="8" t="inlineStr">
        <is>
          <t>£100 the day after, rising sharply. Nil returns are still required.</t>
        </is>
      </c>
      <c r="H56" s="16">
        <f>IF(D56="","",D56+ROW()/100000)</f>
        <v/>
      </c>
    </row>
    <row r="57" ht="26" customHeight="1">
      <c r="B57" s="5" t="inlineStr">
        <is>
          <t>CIS return, month 10</t>
        </is>
      </c>
      <c r="C57" s="12" t="inlineStr">
        <is>
          <t>CIS</t>
        </is>
      </c>
      <c r="D57" s="13">
        <f>IF($C$10="No","",DATE(YEAR($C$6),MONTH($C$6)+10,19))</f>
        <v/>
      </c>
      <c r="E57" s="14">
        <f>IF(D57="","",D57-$F$5)</f>
        <v/>
      </c>
      <c r="F57" s="15">
        <f>IF(D57="","",IF(E57&lt;0,"OVERDUE",IF(E57&lt;=30,"within 30 days","later")))</f>
        <v/>
      </c>
      <c r="G57" s="8" t="inlineStr">
        <is>
          <t>£100 the day after, rising sharply. Nil returns are still required.</t>
        </is>
      </c>
      <c r="H57" s="16">
        <f>IF(D57="","",D57+ROW()/100000)</f>
        <v/>
      </c>
    </row>
    <row r="58" ht="26" customHeight="1">
      <c r="B58" s="5" t="inlineStr">
        <is>
          <t>CIS return, month 11</t>
        </is>
      </c>
      <c r="C58" s="12" t="inlineStr">
        <is>
          <t>CIS</t>
        </is>
      </c>
      <c r="D58" s="13">
        <f>IF($C$10="No","",DATE(YEAR($C$6),MONTH($C$6)+11,19))</f>
        <v/>
      </c>
      <c r="E58" s="14">
        <f>IF(D58="","",D58-$F$5)</f>
        <v/>
      </c>
      <c r="F58" s="15">
        <f>IF(D58="","",IF(E58&lt;0,"OVERDUE",IF(E58&lt;=30,"within 30 days","later")))</f>
        <v/>
      </c>
      <c r="G58" s="8" t="inlineStr">
        <is>
          <t>£100 the day after, rising sharply. Nil returns are still required.</t>
        </is>
      </c>
      <c r="H58" s="16">
        <f>IF(D58="","",D58+ROW()/100000)</f>
        <v/>
      </c>
    </row>
    <row r="59" ht="26" customHeight="1">
      <c r="B59" s="5" t="inlineStr">
        <is>
          <t>CIS return, month 12</t>
        </is>
      </c>
      <c r="C59" s="12" t="inlineStr">
        <is>
          <t>CIS</t>
        </is>
      </c>
      <c r="D59" s="13">
        <f>IF($C$10="No","",DATE(YEAR($C$6),MONTH($C$6)+12,19))</f>
        <v/>
      </c>
      <c r="E59" s="14">
        <f>IF(D59="","",D59-$F$5)</f>
        <v/>
      </c>
      <c r="F59" s="15">
        <f>IF(D59="","",IF(E59&lt;0,"OVERDUE",IF(E59&lt;=30,"within 30 days","later")))</f>
        <v/>
      </c>
      <c r="G59" s="8" t="inlineStr">
        <is>
          <t>£100 the day after, rising sharply. Nil returns are still required.</t>
        </is>
      </c>
      <c r="H59" s="16">
        <f>IF(D59="","",D59+ROW()/100000)</f>
        <v/>
      </c>
    </row>
    <row r="61" ht="20" customHeight="1">
      <c r="B61" s="17" t="inlineStr">
        <is>
          <t>Deadlines that apply to you</t>
        </is>
      </c>
      <c r="D61" s="18">
        <f>COUNT(D17:D59)</f>
        <v/>
      </c>
    </row>
    <row r="62" ht="20" customHeight="1">
      <c r="B62" s="5" t="inlineStr">
        <is>
          <t>Already overdue</t>
        </is>
      </c>
      <c r="D62" s="18">
        <f>COUNTIF(F17:F59,"OVERDUE")</f>
        <v/>
      </c>
    </row>
    <row r="63" ht="20" customHeight="1">
      <c r="B63" s="5" t="inlineStr">
        <is>
          <t>Due within thirty days</t>
        </is>
      </c>
      <c r="D63" s="18">
        <f>COUNTIF(F17:F59,"within 30 days")</f>
        <v/>
      </c>
    </row>
  </sheetData>
  <mergeCells count="2">
    <mergeCell ref="B3:G3"/>
    <mergeCell ref="E6:G7"/>
  </mergeCells>
  <dataValidations count="5">
    <dataValidation sqref="C7" showDropDown="0" showInputMessage="0" showErrorMessage="1" allowBlank="1" errorTitle="Not on the list" error="Yes or No." type="list">
      <formula1>"Yes,No"</formula1>
    </dataValidation>
    <dataValidation sqref="C9" showDropDown="0" showInputMessage="0" showErrorMessage="1" allowBlank="1" errorTitle="Not on the list" error="Yes or No." type="list">
      <formula1>"Yes,No"</formula1>
    </dataValidation>
    <dataValidation sqref="C10" showDropDown="0" showInputMessage="0" showErrorMessage="1" allowBlank="1" errorTitle="Not on the list" error="Yes or No." type="list">
      <formula1>"Yes,No"</formula1>
    </dataValidation>
    <dataValidation sqref="C11" showDropDown="0" showInputMessage="0" showErrorMessage="1" allowBlank="1" errorTitle="Not on the list" error="Yes or No." type="list">
      <formula1>"Yes,No"</formula1>
    </dataValidation>
    <dataValidation sqref="C12" showDropDown="0" showInputMessage="0" showErrorMessage="1" allowBlank="1" errorTitle="Not on the list" error="Yes or No." type="list">
      <formula1>"Yes,No"</formula1>
    </dataValidation>
  </dataValidation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G21"/>
  <sheetViews>
    <sheetView showGridLines="0" workbookViewId="0">
      <selection activeCell="A1" sqref="A1"/>
    </sheetView>
  </sheetViews>
  <sheetFormatPr baseColWidth="8" defaultRowHeight="15"/>
  <cols>
    <col width="3" customWidth="1" min="1" max="1"/>
    <col width="8" customWidth="1" min="2" max="2"/>
    <col width="46" customWidth="1" min="3" max="3"/>
    <col width="16" customWidth="1" min="4" max="4"/>
    <col width="15" customWidth="1" min="5" max="5"/>
    <col width="11" customWidth="1" min="6" max="6"/>
    <col width="17" customWidth="1" min="7" max="7"/>
  </cols>
  <sheetData>
    <row r="2">
      <c r="B2" s="3" t="inlineStr">
        <is>
          <t>The next ten</t>
        </is>
      </c>
    </row>
    <row r="3" ht="26" customHeight="1">
      <c r="B3" s="4" t="inlineStr">
        <is>
          <t>Your nearest deadlines in date order, anything overdue first. This is the sheet to look at on a Monday morning.</t>
        </is>
      </c>
    </row>
    <row r="5" ht="24" customHeight="1">
      <c r="B5" s="10" t="inlineStr"/>
      <c r="C5" s="10" t="inlineStr">
        <is>
          <t>Deadline</t>
        </is>
      </c>
      <c r="D5" s="10" t="inlineStr">
        <is>
          <t>Regime</t>
        </is>
      </c>
      <c r="E5" s="10" t="inlineStr">
        <is>
          <t>Date</t>
        </is>
      </c>
      <c r="F5" s="10" t="inlineStr">
        <is>
          <t>Days to go</t>
        </is>
      </c>
      <c r="G5" s="10" t="inlineStr">
        <is>
          <t>Status</t>
        </is>
      </c>
    </row>
    <row r="6" ht="24" customHeight="1">
      <c r="B6" s="19" t="n">
        <v>1</v>
      </c>
      <c r="C6" s="20">
        <f>IFERROR(INDEX(Deadlines!$B$17:$B$59,MATCH(SMALL(Deadlines!$H$17:$H$59,1),Deadlines!$H$17:$H$59,0)),"")</f>
        <v/>
      </c>
      <c r="D6" s="21">
        <f>IFERROR(INDEX(Deadlines!$C$17:$C$59,MATCH(SMALL(Deadlines!$H$17:$H$59,1),Deadlines!$H$17:$H$59,0)),"")</f>
        <v/>
      </c>
      <c r="E6" s="13">
        <f>IFERROR(INDEX(Deadlines!$D$17:$D$59,MATCH(SMALL(Deadlines!$H$17:$H$59,1),Deadlines!$H$17:$H$59,0)),"")</f>
        <v/>
      </c>
      <c r="F6" s="14">
        <f>IFERROR(INDEX(Deadlines!$E$17:$E$59,MATCH(SMALL(Deadlines!$H$17:$H$59,1),Deadlines!$H$17:$H$59,0)),"")</f>
        <v/>
      </c>
      <c r="G6" s="15">
        <f>IFERROR(INDEX(Deadlines!$F$17:$F$59,MATCH(SMALL(Deadlines!$H$17:$H$59,1),Deadlines!$H$17:$H$59,0)),"")</f>
        <v/>
      </c>
    </row>
    <row r="7" ht="24" customHeight="1">
      <c r="B7" s="19" t="n">
        <v>2</v>
      </c>
      <c r="C7" s="20">
        <f>IFERROR(INDEX(Deadlines!$B$17:$B$59,MATCH(SMALL(Deadlines!$H$17:$H$59,2),Deadlines!$H$17:$H$59,0)),"")</f>
        <v/>
      </c>
      <c r="D7" s="21">
        <f>IFERROR(INDEX(Deadlines!$C$17:$C$59,MATCH(SMALL(Deadlines!$H$17:$H$59,2),Deadlines!$H$17:$H$59,0)),"")</f>
        <v/>
      </c>
      <c r="E7" s="13">
        <f>IFERROR(INDEX(Deadlines!$D$17:$D$59,MATCH(SMALL(Deadlines!$H$17:$H$59,2),Deadlines!$H$17:$H$59,0)),"")</f>
        <v/>
      </c>
      <c r="F7" s="14">
        <f>IFERROR(INDEX(Deadlines!$E$17:$E$59,MATCH(SMALL(Deadlines!$H$17:$H$59,2),Deadlines!$H$17:$H$59,0)),"")</f>
        <v/>
      </c>
      <c r="G7" s="15">
        <f>IFERROR(INDEX(Deadlines!$F$17:$F$59,MATCH(SMALL(Deadlines!$H$17:$H$59,2),Deadlines!$H$17:$H$59,0)),"")</f>
        <v/>
      </c>
    </row>
    <row r="8" ht="24" customHeight="1">
      <c r="B8" s="19" t="n">
        <v>3</v>
      </c>
      <c r="C8" s="20">
        <f>IFERROR(INDEX(Deadlines!$B$17:$B$59,MATCH(SMALL(Deadlines!$H$17:$H$59,3),Deadlines!$H$17:$H$59,0)),"")</f>
        <v/>
      </c>
      <c r="D8" s="21">
        <f>IFERROR(INDEX(Deadlines!$C$17:$C$59,MATCH(SMALL(Deadlines!$H$17:$H$59,3),Deadlines!$H$17:$H$59,0)),"")</f>
        <v/>
      </c>
      <c r="E8" s="13">
        <f>IFERROR(INDEX(Deadlines!$D$17:$D$59,MATCH(SMALL(Deadlines!$H$17:$H$59,3),Deadlines!$H$17:$H$59,0)),"")</f>
        <v/>
      </c>
      <c r="F8" s="14">
        <f>IFERROR(INDEX(Deadlines!$E$17:$E$59,MATCH(SMALL(Deadlines!$H$17:$H$59,3),Deadlines!$H$17:$H$59,0)),"")</f>
        <v/>
      </c>
      <c r="G8" s="15">
        <f>IFERROR(INDEX(Deadlines!$F$17:$F$59,MATCH(SMALL(Deadlines!$H$17:$H$59,3),Deadlines!$H$17:$H$59,0)),"")</f>
        <v/>
      </c>
    </row>
    <row r="9" ht="24" customHeight="1">
      <c r="B9" s="19" t="n">
        <v>4</v>
      </c>
      <c r="C9" s="20">
        <f>IFERROR(INDEX(Deadlines!$B$17:$B$59,MATCH(SMALL(Deadlines!$H$17:$H$59,4),Deadlines!$H$17:$H$59,0)),"")</f>
        <v/>
      </c>
      <c r="D9" s="21">
        <f>IFERROR(INDEX(Deadlines!$C$17:$C$59,MATCH(SMALL(Deadlines!$H$17:$H$59,4),Deadlines!$H$17:$H$59,0)),"")</f>
        <v/>
      </c>
      <c r="E9" s="13">
        <f>IFERROR(INDEX(Deadlines!$D$17:$D$59,MATCH(SMALL(Deadlines!$H$17:$H$59,4),Deadlines!$H$17:$H$59,0)),"")</f>
        <v/>
      </c>
      <c r="F9" s="14">
        <f>IFERROR(INDEX(Deadlines!$E$17:$E$59,MATCH(SMALL(Deadlines!$H$17:$H$59,4),Deadlines!$H$17:$H$59,0)),"")</f>
        <v/>
      </c>
      <c r="G9" s="15">
        <f>IFERROR(INDEX(Deadlines!$F$17:$F$59,MATCH(SMALL(Deadlines!$H$17:$H$59,4),Deadlines!$H$17:$H$59,0)),"")</f>
        <v/>
      </c>
    </row>
    <row r="10" ht="24" customHeight="1">
      <c r="B10" s="19" t="n">
        <v>5</v>
      </c>
      <c r="C10" s="20">
        <f>IFERROR(INDEX(Deadlines!$B$17:$B$59,MATCH(SMALL(Deadlines!$H$17:$H$59,5),Deadlines!$H$17:$H$59,0)),"")</f>
        <v/>
      </c>
      <c r="D10" s="21">
        <f>IFERROR(INDEX(Deadlines!$C$17:$C$59,MATCH(SMALL(Deadlines!$H$17:$H$59,5),Deadlines!$H$17:$H$59,0)),"")</f>
        <v/>
      </c>
      <c r="E10" s="13">
        <f>IFERROR(INDEX(Deadlines!$D$17:$D$59,MATCH(SMALL(Deadlines!$H$17:$H$59,5),Deadlines!$H$17:$H$59,0)),"")</f>
        <v/>
      </c>
      <c r="F10" s="14">
        <f>IFERROR(INDEX(Deadlines!$E$17:$E$59,MATCH(SMALL(Deadlines!$H$17:$H$59,5),Deadlines!$H$17:$H$59,0)),"")</f>
        <v/>
      </c>
      <c r="G10" s="15">
        <f>IFERROR(INDEX(Deadlines!$F$17:$F$59,MATCH(SMALL(Deadlines!$H$17:$H$59,5),Deadlines!$H$17:$H$59,0)),"")</f>
        <v/>
      </c>
    </row>
    <row r="11" ht="24" customHeight="1">
      <c r="B11" s="19" t="n">
        <v>6</v>
      </c>
      <c r="C11" s="20">
        <f>IFERROR(INDEX(Deadlines!$B$17:$B$59,MATCH(SMALL(Deadlines!$H$17:$H$59,6),Deadlines!$H$17:$H$59,0)),"")</f>
        <v/>
      </c>
      <c r="D11" s="21">
        <f>IFERROR(INDEX(Deadlines!$C$17:$C$59,MATCH(SMALL(Deadlines!$H$17:$H$59,6),Deadlines!$H$17:$H$59,0)),"")</f>
        <v/>
      </c>
      <c r="E11" s="13">
        <f>IFERROR(INDEX(Deadlines!$D$17:$D$59,MATCH(SMALL(Deadlines!$H$17:$H$59,6),Deadlines!$H$17:$H$59,0)),"")</f>
        <v/>
      </c>
      <c r="F11" s="14">
        <f>IFERROR(INDEX(Deadlines!$E$17:$E$59,MATCH(SMALL(Deadlines!$H$17:$H$59,6),Deadlines!$H$17:$H$59,0)),"")</f>
        <v/>
      </c>
      <c r="G11" s="15">
        <f>IFERROR(INDEX(Deadlines!$F$17:$F$59,MATCH(SMALL(Deadlines!$H$17:$H$59,6),Deadlines!$H$17:$H$59,0)),"")</f>
        <v/>
      </c>
    </row>
    <row r="12" ht="24" customHeight="1">
      <c r="B12" s="19" t="n">
        <v>7</v>
      </c>
      <c r="C12" s="20">
        <f>IFERROR(INDEX(Deadlines!$B$17:$B$59,MATCH(SMALL(Deadlines!$H$17:$H$59,7),Deadlines!$H$17:$H$59,0)),"")</f>
        <v/>
      </c>
      <c r="D12" s="21">
        <f>IFERROR(INDEX(Deadlines!$C$17:$C$59,MATCH(SMALL(Deadlines!$H$17:$H$59,7),Deadlines!$H$17:$H$59,0)),"")</f>
        <v/>
      </c>
      <c r="E12" s="13">
        <f>IFERROR(INDEX(Deadlines!$D$17:$D$59,MATCH(SMALL(Deadlines!$H$17:$H$59,7),Deadlines!$H$17:$H$59,0)),"")</f>
        <v/>
      </c>
      <c r="F12" s="14">
        <f>IFERROR(INDEX(Deadlines!$E$17:$E$59,MATCH(SMALL(Deadlines!$H$17:$H$59,7),Deadlines!$H$17:$H$59,0)),"")</f>
        <v/>
      </c>
      <c r="G12" s="15">
        <f>IFERROR(INDEX(Deadlines!$F$17:$F$59,MATCH(SMALL(Deadlines!$H$17:$H$59,7),Deadlines!$H$17:$H$59,0)),"")</f>
        <v/>
      </c>
    </row>
    <row r="13" ht="24" customHeight="1">
      <c r="B13" s="19" t="n">
        <v>8</v>
      </c>
      <c r="C13" s="20">
        <f>IFERROR(INDEX(Deadlines!$B$17:$B$59,MATCH(SMALL(Deadlines!$H$17:$H$59,8),Deadlines!$H$17:$H$59,0)),"")</f>
        <v/>
      </c>
      <c r="D13" s="21">
        <f>IFERROR(INDEX(Deadlines!$C$17:$C$59,MATCH(SMALL(Deadlines!$H$17:$H$59,8),Deadlines!$H$17:$H$59,0)),"")</f>
        <v/>
      </c>
      <c r="E13" s="13">
        <f>IFERROR(INDEX(Deadlines!$D$17:$D$59,MATCH(SMALL(Deadlines!$H$17:$H$59,8),Deadlines!$H$17:$H$59,0)),"")</f>
        <v/>
      </c>
      <c r="F13" s="14">
        <f>IFERROR(INDEX(Deadlines!$E$17:$E$59,MATCH(SMALL(Deadlines!$H$17:$H$59,8),Deadlines!$H$17:$H$59,0)),"")</f>
        <v/>
      </c>
      <c r="G13" s="15">
        <f>IFERROR(INDEX(Deadlines!$F$17:$F$59,MATCH(SMALL(Deadlines!$H$17:$H$59,8),Deadlines!$H$17:$H$59,0)),"")</f>
        <v/>
      </c>
    </row>
    <row r="14" ht="24" customHeight="1">
      <c r="B14" s="19" t="n">
        <v>9</v>
      </c>
      <c r="C14" s="20">
        <f>IFERROR(INDEX(Deadlines!$B$17:$B$59,MATCH(SMALL(Deadlines!$H$17:$H$59,9),Deadlines!$H$17:$H$59,0)),"")</f>
        <v/>
      </c>
      <c r="D14" s="21">
        <f>IFERROR(INDEX(Deadlines!$C$17:$C$59,MATCH(SMALL(Deadlines!$H$17:$H$59,9),Deadlines!$H$17:$H$59,0)),"")</f>
        <v/>
      </c>
      <c r="E14" s="13">
        <f>IFERROR(INDEX(Deadlines!$D$17:$D$59,MATCH(SMALL(Deadlines!$H$17:$H$59,9),Deadlines!$H$17:$H$59,0)),"")</f>
        <v/>
      </c>
      <c r="F14" s="14">
        <f>IFERROR(INDEX(Deadlines!$E$17:$E$59,MATCH(SMALL(Deadlines!$H$17:$H$59,9),Deadlines!$H$17:$H$59,0)),"")</f>
        <v/>
      </c>
      <c r="G14" s="15">
        <f>IFERROR(INDEX(Deadlines!$F$17:$F$59,MATCH(SMALL(Deadlines!$H$17:$H$59,9),Deadlines!$H$17:$H$59,0)),"")</f>
        <v/>
      </c>
    </row>
    <row r="15" ht="24" customHeight="1">
      <c r="B15" s="19" t="n">
        <v>10</v>
      </c>
      <c r="C15" s="20">
        <f>IFERROR(INDEX(Deadlines!$B$17:$B$59,MATCH(SMALL(Deadlines!$H$17:$H$59,10),Deadlines!$H$17:$H$59,0)),"")</f>
        <v/>
      </c>
      <c r="D15" s="21">
        <f>IFERROR(INDEX(Deadlines!$C$17:$C$59,MATCH(SMALL(Deadlines!$H$17:$H$59,10),Deadlines!$H$17:$H$59,0)),"")</f>
        <v/>
      </c>
      <c r="E15" s="13">
        <f>IFERROR(INDEX(Deadlines!$D$17:$D$59,MATCH(SMALL(Deadlines!$H$17:$H$59,10),Deadlines!$H$17:$H$59,0)),"")</f>
        <v/>
      </c>
      <c r="F15" s="14">
        <f>IFERROR(INDEX(Deadlines!$E$17:$E$59,MATCH(SMALL(Deadlines!$H$17:$H$59,10),Deadlines!$H$17:$H$59,0)),"")</f>
        <v/>
      </c>
      <c r="G15" s="15">
        <f>IFERROR(INDEX(Deadlines!$F$17:$F$59,MATCH(SMALL(Deadlines!$H$17:$H$59,10),Deadlines!$H$17:$H$59,0)),"")</f>
        <v/>
      </c>
    </row>
    <row r="18">
      <c r="B18" s="22" t="inlineStr">
        <is>
          <t>Reading this list</t>
        </is>
      </c>
      <c r="C18" s="23" t="n"/>
      <c r="D18" s="23" t="n"/>
      <c r="E18" s="23" t="n"/>
      <c r="F18" s="23" t="n"/>
      <c r="G18" s="24" t="n"/>
    </row>
    <row r="19" ht="46" customHeight="1">
      <c r="B19" s="8" t="inlineStr">
        <is>
          <t>The list is ordered by date, so anything overdue sits at the top and the next thing to deal with is always row one. It reorders itself the moment you change a date or a circumstance on the Deadlines sheet, and the days to go recalculate every time you open the file.</t>
        </is>
      </c>
    </row>
    <row r="21" ht="46" customHeight="1">
      <c r="B21" s="8" t="inlineStr">
        <is>
          <t>Two dates worth putting somewhere other than a spreadsheet: the corporation tax payment, because it falls three months before the return that calculates it, and the 31 January Self Assessment date, because the penalty starts at £100 whether or not you owe anything at all.</t>
        </is>
      </c>
    </row>
  </sheetData>
  <mergeCells count="4">
    <mergeCell ref="B3:G3"/>
    <mergeCell ref="B19:G19"/>
    <mergeCell ref="B18:G18"/>
    <mergeCell ref="B21:G2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Tax Calendar Workbook</dc:title>
  <dc:subject xmlns:dc="http://purl.org/dc/elements/1.1/">Every filing and payment date, built from your own year end and circumstances</dc:subject>
  <dcterms:created xmlns:dcterms="http://purl.org/dc/terms/" xmlns:xsi="http://www.w3.org/2001/XMLSchema-instance" xsi:type="dcterms:W3CDTF">2026-08-08T16:58:54Z</dcterms:created>
  <dcterms:modified xmlns:dcterms="http://purl.org/dc/terms/" xmlns:xsi="http://www.w3.org/2001/XMLSchema-instance" xsi:type="dcterms:W3CDTF">2026-08-08T16:58:55Z</dcterms:modified>
</cp:coreProperties>
</file>