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One listing" sheetId="2" state="visible" r:id="rId2"/>
    <sheet xmlns:r="http://schemas.openxmlformats.org/officeDocument/2006/relationships" name="Your listings" sheetId="3" state="visible" r:id="rId3"/>
  </sheets>
  <definedNames/>
  <calcPr calcId="124519" fullCalcOnLoad="1"/>
</workbook>
</file>

<file path=xl/styles.xml><?xml version="1.0" encoding="utf-8"?>
<styleSheet xmlns="http://schemas.openxmlformats.org/spreadsheetml/2006/main">
  <numFmts count="2">
    <numFmt numFmtId="164" formatCode="£#,##0.00"/>
    <numFmt numFmtId="165" formatCode="0.0%"/>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b val="1"/>
      <color rgb="001F2A37"/>
      <sz val="20"/>
    </font>
    <font>
      <name val="Calibri"/>
      <i val="1"/>
      <color rgb="006B7280"/>
      <sz val="9"/>
    </font>
  </fonts>
  <fills count="5">
    <fill>
      <patternFill/>
    </fill>
    <fill>
      <patternFill patternType="gray125"/>
    </fill>
    <fill>
      <patternFill patternType="solid">
        <fgColor rgb="001F2A37"/>
      </patternFill>
    </fill>
    <fill>
      <patternFill patternType="solid">
        <fgColor rgb="00FFF6DC"/>
      </patternFill>
    </fill>
    <fill>
      <patternFill patternType="solid">
        <fgColor rgb="00EDF1F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26">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pivotButton="0" quotePrefix="0" xfId="0"/>
    <xf numFmtId="0" fontId="0" fillId="2" borderId="0" pivotButton="0" quotePrefix="0" xfId="0"/>
    <xf numFmtId="0" fontId="7" fillId="0" borderId="0" pivotButton="0" quotePrefix="0" xfId="0"/>
    <xf numFmtId="164" fontId="8" fillId="3" borderId="1" pivotButton="0" quotePrefix="0" xfId="0"/>
    <xf numFmtId="0" fontId="3" fillId="0" borderId="0" applyAlignment="1" pivotButton="0" quotePrefix="0" xfId="0">
      <alignment vertical="center" wrapText="1"/>
    </xf>
    <xf numFmtId="165" fontId="8" fillId="3" borderId="1" pivotButton="0" quotePrefix="0" xfId="0"/>
    <xf numFmtId="164" fontId="8" fillId="4" borderId="1" pivotButton="0" quotePrefix="0" xfId="0"/>
    <xf numFmtId="0" fontId="8" fillId="0" borderId="0" pivotButton="0" quotePrefix="0" xfId="0"/>
    <xf numFmtId="164" fontId="9" fillId="4" borderId="1" pivotButton="0" quotePrefix="0" xfId="0"/>
    <xf numFmtId="165" fontId="8" fillId="4" borderId="1" pivotButton="0" quotePrefix="0" xfId="0"/>
    <xf numFmtId="0" fontId="10" fillId="0" borderId="0" pivotButton="0" quotePrefix="0" xfId="0"/>
    <xf numFmtId="0" fontId="6" fillId="2" borderId="0" applyAlignment="1" pivotButton="0" quotePrefix="0" xfId="0">
      <alignment vertical="center" wrapText="1"/>
    </xf>
    <xf numFmtId="0" fontId="7" fillId="3" borderId="1" pivotButton="0" quotePrefix="0" xfId="0"/>
    <xf numFmtId="164" fontId="7" fillId="3" borderId="1" pivotButton="0" quotePrefix="0" xfId="0"/>
    <xf numFmtId="165" fontId="7" fillId="3" borderId="1" pivotButton="0" quotePrefix="0" xfId="0"/>
    <xf numFmtId="164" fontId="7" fillId="4" borderId="1" pivotButton="0" quotePrefix="0" xfId="0"/>
    <xf numFmtId="165" fontId="7" fillId="4" borderId="1" pivotButton="0" quotePrefix="0" xfId="0"/>
    <xf numFmtId="0" fontId="8" fillId="0" borderId="1" pivotButton="0" quotePrefix="0" xfId="0"/>
    <xf numFmtId="3" fontId="8" fillId="4" borderId="1" pivotButton="0" quotePrefix="0" xfId="0"/>
    <xf numFmtId="0" fontId="7" fillId="4" borderId="1" pivotButton="0" quotePrefix="0" xfId="0"/>
  </cellXfs>
  <cellStyles count="1">
    <cellStyle name="Normal" xfId="0" builtinId="0" hidden="0"/>
  </cellStyles>
  <dxfs count="2">
    <dxf>
      <fill>
        <patternFill patternType="solid">
          <fgColor rgb="00FAE9EB"/>
        </patternFill>
      </fill>
    </dxf>
    <dxf>
      <fill>
        <patternFill patternType="solid">
          <fgColor rgb="00E6F2E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25"/>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eBay Fee Calculator</t>
        </is>
      </c>
    </row>
    <row r="3">
      <c r="A3" s="3" t="inlineStr">
        <is>
          <t>What eBay charges, and what it actually costs you once the VAT on it is reclaimed.</t>
        </is>
      </c>
    </row>
    <row r="5">
      <c r="B5" s="4" t="inlineStr">
        <is>
          <t>The fee is not what the fee costs</t>
        </is>
      </c>
    </row>
    <row r="6" ht="45" customHeight="1">
      <c r="B6" s="5" t="inlineStr">
        <is>
          <t>eBay invoices UK sellers with VAT on its fees. If you are VAT registered you reclaim that VAT, so a 12.8 per cent final value fee costs you 10.67 per cent. If you are not registered, you pay the whole thing and cannot recover a penny of it.</t>
        </is>
      </c>
    </row>
    <row r="8" ht="45" customHeight="1">
      <c r="B8" s="5" t="inlineStr">
        <is>
          <t>Across all the fees on the worked example, the difference is 3.33 points of the sale price on every order. That is exactly a sixth of the headline rate, because a sixth of a VAT-inclusive figure is the VAT.</t>
        </is>
      </c>
    </row>
    <row r="10">
      <c r="B10" s="4" t="inlineStr">
        <is>
          <t>What eBay charges on</t>
        </is>
      </c>
    </row>
    <row r="11" ht="60" customHeight="1">
      <c r="B11" s="5" t="inlineStr">
        <is>
          <t>Everything the buyer pays, postage included. That is why free postage is not free: raising the item price to cover the postage and charging nothing for delivery gives eBay the same base to charge on, and the fee comes out the same. The only thing that changes is which line it sits on.</t>
        </is>
      </c>
    </row>
    <row r="13" ht="15" customHeight="1">
      <c r="B13" s="5" t="inlineStr">
        <is>
          <t>1.  Final value fee: category dependent, mostly between 9.9 and 14.9 per cent.</t>
        </is>
      </c>
    </row>
    <row r="15" ht="30" customHeight="1">
      <c r="B15" s="5" t="inlineStr">
        <is>
          <t>2.  Per-order fee: 30p up to £10 and 40p above it. Small in isolation and punishing on low-value items, where it can be several per cent on its own.</t>
        </is>
      </c>
    </row>
    <row r="17" ht="15" customHeight="1">
      <c r="B17" s="5" t="inlineStr">
        <is>
          <t>3.  Regulatory operating fee: 0.35 per cent of the whole transaction.</t>
        </is>
      </c>
    </row>
    <row r="19" ht="30" customHeight="1">
      <c r="B19" s="5" t="inlineStr">
        <is>
          <t>4.  Promoted listings: your chosen ad rate, on the sale price including postage, charged only when a promoted listing sells.</t>
        </is>
      </c>
    </row>
    <row r="21">
      <c r="B21" s="4" t="inlineStr">
        <is>
          <t>About the rates</t>
        </is>
      </c>
    </row>
    <row r="22" ht="45" customHeight="1">
      <c r="B22" s="5" t="inlineStr">
        <is>
          <t>Every rate here is a yellow cell because eBay changes them, and it changed the per-order fee in February 2026. The defaults were researched in August 2026. Take yours from a recent invoice rather than from anybody's article, including this one.</t>
        </is>
      </c>
    </row>
    <row r="24">
      <c r="B24" s="4" t="inlineStr">
        <is>
          <t>General information</t>
        </is>
      </c>
    </row>
    <row r="25" ht="30" customHeight="1">
      <c r="B25" s="5" t="inlineStr">
        <is>
          <t>Rates are those applying in 2026/27 for the UK.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7"/>
  <sheetViews>
    <sheetView showGridLines="0" workbookViewId="0">
      <selection activeCell="A1" sqref="A1"/>
    </sheetView>
  </sheetViews>
  <sheetFormatPr baseColWidth="8" defaultRowHeight="15"/>
  <cols>
    <col width="34" customWidth="1" min="1" max="1"/>
    <col width="14" customWidth="1" min="2" max="2"/>
    <col width="62" customWidth="1" min="3" max="3"/>
  </cols>
  <sheetData>
    <row r="1">
      <c r="A1" s="1" t="inlineStr">
        <is>
          <t>ZAZEN TAX</t>
        </is>
      </c>
    </row>
    <row r="2">
      <c r="A2" s="2" t="inlineStr">
        <is>
          <t>One listing, in detail</t>
        </is>
      </c>
    </row>
    <row r="5" ht="19" customHeight="1">
      <c r="A5" s="6" t="inlineStr">
        <is>
          <t xml:space="preserve">  The sale</t>
        </is>
      </c>
      <c r="B5" s="7" t="n"/>
      <c r="C5" s="7" t="n"/>
    </row>
    <row r="6">
      <c r="A6" s="8" t="inlineStr">
        <is>
          <t>Item price</t>
        </is>
      </c>
      <c r="B6" s="9" t="n">
        <v>45</v>
      </c>
      <c r="C6" s="10" t="inlineStr">
        <is>
          <t>What the buyer pays for the item.</t>
        </is>
      </c>
    </row>
    <row r="7">
      <c r="A7" s="8" t="inlineStr">
        <is>
          <t>Postage charged to the buyer</t>
        </is>
      </c>
      <c r="B7" s="9" t="n">
        <v>4.95</v>
      </c>
      <c r="C7" s="10" t="inlineStr">
        <is>
          <t>eBay charges its fees on this too.</t>
        </is>
      </c>
    </row>
    <row r="8">
      <c r="A8" s="8" t="inlineStr">
        <is>
          <t>VAT rate</t>
        </is>
      </c>
      <c r="B8" s="11" t="n">
        <v>0.2</v>
      </c>
      <c r="C8" s="10" t="inlineStr">
        <is>
          <t>20% if registered, 0% if not.</t>
        </is>
      </c>
    </row>
    <row r="10" ht="19" customHeight="1">
      <c r="A10" s="6" t="inlineStr">
        <is>
          <t xml:space="preserve">  What eBay charges</t>
        </is>
      </c>
      <c r="B10" s="7" t="n"/>
      <c r="C10" s="7" t="n"/>
    </row>
    <row r="11">
      <c r="A11" s="8" t="inlineStr">
        <is>
          <t>Final value fee</t>
        </is>
      </c>
      <c r="B11" s="11" t="n">
        <v>0.128</v>
      </c>
      <c r="C11" s="10" t="inlineStr">
        <is>
          <t>Category dependent, mostly 9.9% to 14.9%.</t>
        </is>
      </c>
    </row>
    <row r="12">
      <c r="A12" s="8" t="inlineStr">
        <is>
          <t>Per-order fee</t>
        </is>
      </c>
      <c r="B12" s="9" t="n">
        <v>0.4</v>
      </c>
      <c r="C12" s="10" t="inlineStr">
        <is>
          <t>30p up to £10, 40p above it.</t>
        </is>
      </c>
    </row>
    <row r="13">
      <c r="A13" s="8" t="inlineStr">
        <is>
          <t>Regulatory operating fee</t>
        </is>
      </c>
      <c r="B13" s="11" t="n">
        <v>0.0035</v>
      </c>
      <c r="C13" s="10" t="inlineStr">
        <is>
          <t>On the whole transaction value.</t>
        </is>
      </c>
    </row>
    <row r="14">
      <c r="A14" s="8" t="inlineStr">
        <is>
          <t>Promoted listings rate</t>
        </is>
      </c>
      <c r="B14" s="11" t="n">
        <v>0.06</v>
      </c>
      <c r="C14" s="10" t="inlineStr">
        <is>
          <t>0% if you do not promote.</t>
        </is>
      </c>
    </row>
    <row r="16" ht="19" customHeight="1">
      <c r="A16" s="6" t="inlineStr">
        <is>
          <t xml:space="preserve">  What it costs you</t>
        </is>
      </c>
      <c r="B16" s="7" t="n"/>
      <c r="C16" s="7" t="n"/>
    </row>
    <row r="17">
      <c r="A17" s="8" t="inlineStr">
        <is>
          <t>What the item cost you</t>
        </is>
      </c>
      <c r="B17" s="9" t="n">
        <v>12</v>
      </c>
      <c r="C17" s="10" t="inlineStr">
        <is>
          <t>No VAT to reclaim if you bought it from a private seller.</t>
        </is>
      </c>
    </row>
    <row r="18">
      <c r="A18" s="8" t="inlineStr">
        <is>
          <t>Postage you pay</t>
        </is>
      </c>
      <c r="B18" s="9" t="n">
        <v>3.95</v>
      </c>
      <c r="C18" s="10" t="inlineStr">
        <is>
          <t>Most Royal Mail post is VAT exempt.</t>
        </is>
      </c>
    </row>
    <row r="19">
      <c r="A19" s="8" t="inlineStr">
        <is>
          <t>Packaging</t>
        </is>
      </c>
      <c r="B19" s="9" t="n">
        <v>0.45</v>
      </c>
      <c r="C19" s="10" t="inlineStr">
        <is>
          <t>VAT on this is reclaimable.</t>
        </is>
      </c>
    </row>
    <row r="21" ht="19" customHeight="1">
      <c r="A21" s="6" t="inlineStr">
        <is>
          <t xml:space="preserve">  Where the money goes</t>
        </is>
      </c>
      <c r="B21" s="7" t="n"/>
      <c r="C21" s="7" t="n"/>
    </row>
    <row r="22">
      <c r="A22" s="8" t="inlineStr">
        <is>
          <t>The buyer pays</t>
        </is>
      </c>
      <c r="B22" s="12">
        <f>$B$6+$B$7</f>
        <v/>
      </c>
    </row>
    <row r="23">
      <c r="A23" s="8" t="inlineStr">
        <is>
          <t>VAT you hand to HMRC</t>
        </is>
      </c>
      <c r="B23" s="12">
        <f>($B$6+$B$7)-(IFERROR(($B$6+$B$7)/(1+$B$8),0))</f>
        <v/>
      </c>
      <c r="C23" s="10" t="inlineStr">
        <is>
          <t>Nil if you are not registered.</t>
        </is>
      </c>
    </row>
    <row r="24">
      <c r="A24" s="8" t="inlineStr">
        <is>
          <t>Your revenue</t>
        </is>
      </c>
      <c r="B24" s="12">
        <f>IFERROR(($B$6+$B$7)/(1+$B$8),0)</f>
        <v/>
      </c>
    </row>
    <row r="25">
      <c r="A25" s="8" t="inlineStr">
        <is>
          <t>eBay fees, as invoiced</t>
        </is>
      </c>
      <c r="B25" s="12">
        <f>($B$6+$B$7)*$B$11+$B$12+($B$6+$B$7)*$B$13+($B$6+$B$7)*$B$14</f>
        <v/>
      </c>
      <c r="C25" s="10" t="inlineStr">
        <is>
          <t>Including the VAT eBay charges on them.</t>
        </is>
      </c>
    </row>
    <row r="26">
      <c r="A26" s="8" t="inlineStr">
        <is>
          <t>VAT you reclaim on the fees</t>
        </is>
      </c>
      <c r="B26" s="12">
        <f>(($B$6+$B$7)*$B$11+$B$12+($B$6+$B$7)*$B$13+($B$6+$B$7)*$B$14)-(IFERROR((($B$6+$B$7)*$B$11+$B$12+($B$6+$B$7)*$B$13+($B$6+$B$7)*$B$14)/(1+$B$8),0))</f>
        <v/>
      </c>
      <c r="C26" s="10" t="inlineStr">
        <is>
          <t>Nil if you are not registered, which is the whole point.</t>
        </is>
      </c>
    </row>
    <row r="27">
      <c r="A27" s="8" t="inlineStr">
        <is>
          <t>What the fees actually cost</t>
        </is>
      </c>
      <c r="B27" s="12">
        <f>IFERROR((($B$6+$B$7)*$B$11+$B$12+($B$6+$B$7)*$B$13+($B$6+$B$7)*$B$14)/(1+$B$8),0)</f>
        <v/>
      </c>
    </row>
    <row r="28">
      <c r="A28" s="8" t="inlineStr">
        <is>
          <t>Item, postage and packaging</t>
        </is>
      </c>
      <c r="B28" s="12">
        <f>$B$17+$B$18+(IFERROR($B$19/(1+$B$8),0))</f>
        <v/>
      </c>
    </row>
    <row r="30" ht="19" customHeight="1">
      <c r="A30" s="6" t="inlineStr">
        <is>
          <t xml:space="preserve">  The answer</t>
        </is>
      </c>
      <c r="B30" s="7" t="n"/>
      <c r="C30" s="7" t="n"/>
    </row>
    <row r="31">
      <c r="A31" s="13" t="inlineStr">
        <is>
          <t>What you keep</t>
        </is>
      </c>
      <c r="B31" s="14">
        <f>(IFERROR(($B$6+$B$7)/(1+$B$8),0))-(IFERROR((($B$6+$B$7)*$B$11+$B$12+($B$6+$B$7)*$B$13+($B$6+$B$7)*$B$14)/(1+$B$8),0))-$B$17-$B$18-(IFERROR($B$19/(1+$B$8),0))</f>
        <v/>
      </c>
      <c r="C31" s="10" t="inlineStr">
        <is>
          <t>After everything except your own time.</t>
        </is>
      </c>
    </row>
    <row r="32">
      <c r="A32" s="8" t="inlineStr">
        <is>
          <t>Margin on what the buyer paid</t>
        </is>
      </c>
      <c r="B32" s="15">
        <f>IFERROR(((IFERROR(($B$6+$B$7)/(1+$B$8),0))-(IFERROR((($B$6+$B$7)*$B$11+$B$12+($B$6+$B$7)*$B$13+($B$6+$B$7)*$B$14)/(1+$B$8),0))-$B$17-$B$18-(IFERROR($B$19/(1+$B$8),0)))/($B$6+$B$7),"")</f>
        <v/>
      </c>
    </row>
    <row r="33">
      <c r="A33" s="8" t="inlineStr">
        <is>
          <t>Fee rate as invoiced</t>
        </is>
      </c>
      <c r="B33" s="15">
        <f>IFERROR((($B$6+$B$7)*$B$11+$B$12+($B$6+$B$7)*$B$13+($B$6+$B$7)*$B$14)/($B$6+$B$7),"")</f>
        <v/>
      </c>
    </row>
    <row r="34">
      <c r="A34" s="8" t="inlineStr">
        <is>
          <t>Fee rate after reclaiming the VAT</t>
        </is>
      </c>
      <c r="B34" s="15">
        <f>IFERROR((IFERROR((($B$6+$B$7)*$B$11+$B$12+($B$6+$B$7)*$B$13+($B$6+$B$7)*$B$14)/(1+$B$8),0))/($B$6+$B$7),"")</f>
        <v/>
      </c>
      <c r="C34" s="10" t="inlineStr">
        <is>
          <t>The number that belongs in your margin.</t>
        </is>
      </c>
    </row>
    <row r="35">
      <c r="A35" s="8" t="inlineStr">
        <is>
          <t>Difference</t>
        </is>
      </c>
      <c r="B35" s="15">
        <f>IFERROR((($B$6+$B$7)*$B$11+$B$12+($B$6+$B$7)*$B$13+($B$6+$B$7)*$B$14)/($B$6+$B$7)-(IFERROR((($B$6+$B$7)*$B$11+$B$12+($B$6+$B$7)*$B$13+($B$6+$B$7)*$B$14)/(1+$B$8),0))/($B$6+$B$7),"")</f>
        <v/>
      </c>
      <c r="C35" s="10" t="inlineStr">
        <is>
          <t>Exactly a sixth of the invoiced rate at 20% VAT, on every order you ever take.</t>
        </is>
      </c>
    </row>
    <row r="37">
      <c r="A37" s="16" t="inlineStr">
        <is>
          <t>Every rate above is a yellow cell because eBay changes them. Take yours from a recent invoice.</t>
        </is>
      </c>
    </row>
  </sheetData>
  <conditionalFormatting sqref="B31">
    <cfRule type="cellIs" priority="1" operator="lessThan" dxfId="0">
      <formula>0</formula>
    </cfRule>
    <cfRule type="cellIs" priority="2" operator="greaterThanOrEqual" dxfId="1">
      <formula>0</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M43"/>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22" customWidth="1" min="1" max="1"/>
    <col width="11" customWidth="1" min="2" max="2"/>
    <col width="12" customWidth="1" min="3" max="3"/>
    <col width="11" customWidth="1" min="4" max="4"/>
    <col width="11" customWidth="1" min="5" max="5"/>
    <col width="9" customWidth="1" min="6" max="6"/>
    <col width="11" customWidth="1" min="7" max="7"/>
    <col width="12" customWidth="1" min="8" max="8"/>
    <col width="13" customWidth="1" min="9" max="9"/>
    <col width="11" customWidth="1" min="10" max="10"/>
    <col width="9" customWidth="1" min="11" max="11"/>
    <col width="10" customWidth="1" min="12" max="12"/>
    <col width="10" customWidth="1" min="13" max="13"/>
  </cols>
  <sheetData>
    <row r="1">
      <c r="A1" s="1" t="inlineStr">
        <is>
          <t>ZAZEN TAX</t>
        </is>
      </c>
    </row>
    <row r="2">
      <c r="A2" s="2" t="inlineStr">
        <is>
          <t>Fifteen at once</t>
        </is>
      </c>
    </row>
    <row r="5">
      <c r="A5" s="3" t="inlineStr">
        <is>
          <t>Yellow is yours. The fee rates and VAT come from the One listing sheet, so change them once there.</t>
        </is>
      </c>
    </row>
    <row r="6" ht="28" customHeight="1">
      <c r="A6" s="17" t="inlineStr">
        <is>
          <t>Listing</t>
        </is>
      </c>
      <c r="B6" s="17" t="inlineStr">
        <is>
          <t>Item price</t>
        </is>
      </c>
      <c r="C6" s="17" t="inlineStr">
        <is>
          <t>Postage charged</t>
        </is>
      </c>
      <c r="D6" s="17" t="inlineStr">
        <is>
          <t>Item cost</t>
        </is>
      </c>
      <c r="E6" s="17" t="inlineStr">
        <is>
          <t>Postage paid</t>
        </is>
      </c>
      <c r="F6" s="17" t="inlineStr">
        <is>
          <t>Ad rate</t>
        </is>
      </c>
      <c r="G6" s="17" t="inlineStr">
        <is>
          <t>Buyer pays</t>
        </is>
      </c>
      <c r="H6" s="17" t="inlineStr">
        <is>
          <t>eBay invoices</t>
        </is>
      </c>
      <c r="I6" s="17" t="inlineStr">
        <is>
          <t>Fees after reclaim</t>
        </is>
      </c>
      <c r="J6" s="17" t="inlineStr">
        <is>
          <t>You keep</t>
        </is>
      </c>
      <c r="K6" s="17" t="inlineStr">
        <is>
          <t>Margin</t>
        </is>
      </c>
      <c r="L6" s="17" t="inlineStr">
        <is>
          <t>Fee rate</t>
        </is>
      </c>
      <c r="M6" s="17" t="inlineStr">
        <is>
          <t>Rank key</t>
        </is>
      </c>
    </row>
    <row r="8">
      <c r="A8" s="18" t="inlineStr">
        <is>
          <t>Vintage denim jacket</t>
        </is>
      </c>
      <c r="B8" s="19" t="n">
        <v>45</v>
      </c>
      <c r="C8" s="19" t="n">
        <v>4.95</v>
      </c>
      <c r="D8" s="19" t="n">
        <v>12</v>
      </c>
      <c r="E8" s="19" t="n">
        <v>3.95</v>
      </c>
      <c r="F8" s="20" t="n">
        <v>0.06</v>
      </c>
      <c r="G8" s="21">
        <f>IF($B8="","",$B8+$C8)</f>
        <v/>
      </c>
      <c r="H8" s="21">
        <f>IF($B8="","",($B8+$C8)*'One listing'!$B$11+'One listing'!$B$12+($B8+$C8)*'One listing'!$B$13+($B8+$C8)*$F8)</f>
        <v/>
      </c>
      <c r="I8" s="21">
        <f>IF($B8="","",IFERROR((($B8+$C8)*'One listing'!$B$11+'One listing'!$B$12+($B8+$C8)*'One listing'!$B$13+($B8+$C8)*$F8)/(1+'One listing'!$B$8),0))</f>
        <v/>
      </c>
      <c r="J8" s="21">
        <f>IF($B8="","",(IFERROR(($B8+$C8)/(1+'One listing'!$B$8),0))-(IFERROR((($B8+$C8)*'One listing'!$B$11+'One listing'!$B$12+($B8+$C8)*'One listing'!$B$13+($B8+$C8)*$F8)/(1+'One listing'!$B$8),0))-$D8-$E8-(IFERROR('One listing'!$B$19/(1+'One listing'!$B$8),0)))</f>
        <v/>
      </c>
      <c r="K8" s="22">
        <f>IF($B8="","",IFERROR(((IFERROR(($B8+$C8)/(1+'One listing'!$B$8),0))-(IFERROR((($B8+$C8)*'One listing'!$B$11+'One listing'!$B$12+($B8+$C8)*'One listing'!$B$13+($B8+$C8)*$F8)/(1+'One listing'!$B$8),0))-$D8-$E8-(IFERROR('One listing'!$B$19/(1+'One listing'!$B$8),0)))/($B8+$C8),""))</f>
        <v/>
      </c>
      <c r="L8" s="22">
        <f>IF($B8="","",IFERROR((IFERROR((($B8+$C8)*'One listing'!$B$11+'One listing'!$B$12+($B8+$C8)*'One listing'!$B$13+($B8+$C8)*$F8)/(1+'One listing'!$B$8),0))/($B8+$C8),""))</f>
        <v/>
      </c>
      <c r="M8" s="21">
        <f>IF($B8="","",((IFERROR(($B8+$C8)/(1+'One listing'!$B$8),0))-(IFERROR((($B8+$C8)*'One listing'!$B$11+'One listing'!$B$12+($B8+$C8)*'One listing'!$B$13+($B8+$C8)*$F8)/(1+'One listing'!$B$8),0))-$D8-$E8-(IFERROR('One listing'!$B$19/(1+'One listing'!$B$8),0)))+ROW()/1000000)</f>
        <v/>
      </c>
    </row>
    <row r="9">
      <c r="A9" s="18" t="inlineStr">
        <is>
          <t>Retro camera</t>
        </is>
      </c>
      <c r="B9" s="19" t="n">
        <v>89</v>
      </c>
      <c r="C9" s="19" t="n">
        <v>5.95</v>
      </c>
      <c r="D9" s="19" t="n">
        <v>34</v>
      </c>
      <c r="E9" s="19" t="n">
        <v>4.8</v>
      </c>
      <c r="F9" s="20" t="n">
        <v>0.04</v>
      </c>
      <c r="G9" s="21">
        <f>IF($B9="","",$B9+$C9)</f>
        <v/>
      </c>
      <c r="H9" s="21">
        <f>IF($B9="","",($B9+$C9)*'One listing'!$B$11+'One listing'!$B$12+($B9+$C9)*'One listing'!$B$13+($B9+$C9)*$F9)</f>
        <v/>
      </c>
      <c r="I9" s="21">
        <f>IF($B9="","",IFERROR((($B9+$C9)*'One listing'!$B$11+'One listing'!$B$12+($B9+$C9)*'One listing'!$B$13+($B9+$C9)*$F9)/(1+'One listing'!$B$8),0))</f>
        <v/>
      </c>
      <c r="J9" s="21">
        <f>IF($B9="","",(IFERROR(($B9+$C9)/(1+'One listing'!$B$8),0))-(IFERROR((($B9+$C9)*'One listing'!$B$11+'One listing'!$B$12+($B9+$C9)*'One listing'!$B$13+($B9+$C9)*$F9)/(1+'One listing'!$B$8),0))-$D9-$E9-(IFERROR('One listing'!$B$19/(1+'One listing'!$B$8),0)))</f>
        <v/>
      </c>
      <c r="K9" s="22">
        <f>IF($B9="","",IFERROR(((IFERROR(($B9+$C9)/(1+'One listing'!$B$8),0))-(IFERROR((($B9+$C9)*'One listing'!$B$11+'One listing'!$B$12+($B9+$C9)*'One listing'!$B$13+($B9+$C9)*$F9)/(1+'One listing'!$B$8),0))-$D9-$E9-(IFERROR('One listing'!$B$19/(1+'One listing'!$B$8),0)))/($B9+$C9),""))</f>
        <v/>
      </c>
      <c r="L9" s="22">
        <f>IF($B9="","",IFERROR((IFERROR((($B9+$C9)*'One listing'!$B$11+'One listing'!$B$12+($B9+$C9)*'One listing'!$B$13+($B9+$C9)*$F9)/(1+'One listing'!$B$8),0))/($B9+$C9),""))</f>
        <v/>
      </c>
      <c r="M9" s="21">
        <f>IF($B9="","",((IFERROR(($B9+$C9)/(1+'One listing'!$B$8),0))-(IFERROR((($B9+$C9)*'One listing'!$B$11+'One listing'!$B$12+($B9+$C9)*'One listing'!$B$13+($B9+$C9)*$F9)/(1+'One listing'!$B$8),0))-$D9-$E9-(IFERROR('One listing'!$B$19/(1+'One listing'!$B$8),0)))+ROW()/1000000)</f>
        <v/>
      </c>
    </row>
    <row r="10">
      <c r="A10" s="18" t="inlineStr">
        <is>
          <t>Boxed Lego set</t>
        </is>
      </c>
      <c r="B10" s="19" t="n">
        <v>128</v>
      </c>
      <c r="C10" s="19" t="n">
        <v>6.95</v>
      </c>
      <c r="D10" s="19" t="n">
        <v>55</v>
      </c>
      <c r="E10" s="19" t="n">
        <v>5.6</v>
      </c>
      <c r="F10" s="20" t="n">
        <v>0.05</v>
      </c>
      <c r="G10" s="21">
        <f>IF($B10="","",$B10+$C10)</f>
        <v/>
      </c>
      <c r="H10" s="21">
        <f>IF($B10="","",($B10+$C10)*'One listing'!$B$11+'One listing'!$B$12+($B10+$C10)*'One listing'!$B$13+($B10+$C10)*$F10)</f>
        <v/>
      </c>
      <c r="I10" s="21">
        <f>IF($B10="","",IFERROR((($B10+$C10)*'One listing'!$B$11+'One listing'!$B$12+($B10+$C10)*'One listing'!$B$13+($B10+$C10)*$F10)/(1+'One listing'!$B$8),0))</f>
        <v/>
      </c>
      <c r="J10" s="21">
        <f>IF($B10="","",(IFERROR(($B10+$C10)/(1+'One listing'!$B$8),0))-(IFERROR((($B10+$C10)*'One listing'!$B$11+'One listing'!$B$12+($B10+$C10)*'One listing'!$B$13+($B10+$C10)*$F10)/(1+'One listing'!$B$8),0))-$D10-$E10-(IFERROR('One listing'!$B$19/(1+'One listing'!$B$8),0)))</f>
        <v/>
      </c>
      <c r="K10" s="22">
        <f>IF($B10="","",IFERROR(((IFERROR(($B10+$C10)/(1+'One listing'!$B$8),0))-(IFERROR((($B10+$C10)*'One listing'!$B$11+'One listing'!$B$12+($B10+$C10)*'One listing'!$B$13+($B10+$C10)*$F10)/(1+'One listing'!$B$8),0))-$D10-$E10-(IFERROR('One listing'!$B$19/(1+'One listing'!$B$8),0)))/($B10+$C10),""))</f>
        <v/>
      </c>
      <c r="L10" s="22">
        <f>IF($B10="","",IFERROR((IFERROR((($B10+$C10)*'One listing'!$B$11+'One listing'!$B$12+($B10+$C10)*'One listing'!$B$13+($B10+$C10)*$F10)/(1+'One listing'!$B$8),0))/($B10+$C10),""))</f>
        <v/>
      </c>
      <c r="M10" s="21">
        <f>IF($B10="","",((IFERROR(($B10+$C10)/(1+'One listing'!$B$8),0))-(IFERROR((($B10+$C10)*'One listing'!$B$11+'One listing'!$B$12+($B10+$C10)*'One listing'!$B$13+($B10+$C10)*$F10)/(1+'One listing'!$B$8),0))-$D10-$E10-(IFERROR('One listing'!$B$19/(1+'One listing'!$B$8),0)))+ROW()/1000000)</f>
        <v/>
      </c>
    </row>
    <row r="11">
      <c r="A11" s="18" t="inlineStr">
        <is>
          <t>Silver photo frame</t>
        </is>
      </c>
      <c r="B11" s="19" t="n">
        <v>22.5</v>
      </c>
      <c r="C11" s="19" t="n">
        <v>3.45</v>
      </c>
      <c r="D11" s="19" t="n">
        <v>6</v>
      </c>
      <c r="E11" s="19" t="n">
        <v>2.95</v>
      </c>
      <c r="F11" s="20" t="n">
        <v>0.08</v>
      </c>
      <c r="G11" s="21">
        <f>IF($B11="","",$B11+$C11)</f>
        <v/>
      </c>
      <c r="H11" s="21">
        <f>IF($B11="","",($B11+$C11)*'One listing'!$B$11+'One listing'!$B$12+($B11+$C11)*'One listing'!$B$13+($B11+$C11)*$F11)</f>
        <v/>
      </c>
      <c r="I11" s="21">
        <f>IF($B11="","",IFERROR((($B11+$C11)*'One listing'!$B$11+'One listing'!$B$12+($B11+$C11)*'One listing'!$B$13+($B11+$C11)*$F11)/(1+'One listing'!$B$8),0))</f>
        <v/>
      </c>
      <c r="J11" s="21">
        <f>IF($B11="","",(IFERROR(($B11+$C11)/(1+'One listing'!$B$8),0))-(IFERROR((($B11+$C11)*'One listing'!$B$11+'One listing'!$B$12+($B11+$C11)*'One listing'!$B$13+($B11+$C11)*$F11)/(1+'One listing'!$B$8),0))-$D11-$E11-(IFERROR('One listing'!$B$19/(1+'One listing'!$B$8),0)))</f>
        <v/>
      </c>
      <c r="K11" s="22">
        <f>IF($B11="","",IFERROR(((IFERROR(($B11+$C11)/(1+'One listing'!$B$8),0))-(IFERROR((($B11+$C11)*'One listing'!$B$11+'One listing'!$B$12+($B11+$C11)*'One listing'!$B$13+($B11+$C11)*$F11)/(1+'One listing'!$B$8),0))-$D11-$E11-(IFERROR('One listing'!$B$19/(1+'One listing'!$B$8),0)))/($B11+$C11),""))</f>
        <v/>
      </c>
      <c r="L11" s="22">
        <f>IF($B11="","",IFERROR((IFERROR((($B11+$C11)*'One listing'!$B$11+'One listing'!$B$12+($B11+$C11)*'One listing'!$B$13+($B11+$C11)*$F11)/(1+'One listing'!$B$8),0))/($B11+$C11),""))</f>
        <v/>
      </c>
      <c r="M11" s="21">
        <f>IF($B11="","",((IFERROR(($B11+$C11)/(1+'One listing'!$B$8),0))-(IFERROR((($B11+$C11)*'One listing'!$B$11+'One listing'!$B$12+($B11+$C11)*'One listing'!$B$13+($B11+$C11)*$F11)/(1+'One listing'!$B$8),0))-$D11-$E11-(IFERROR('One listing'!$B$19/(1+'One listing'!$B$8),0)))+ROW()/1000000)</f>
        <v/>
      </c>
    </row>
    <row r="12">
      <c r="A12" s="18" t="inlineStr">
        <is>
          <t>Wool overcoat</t>
        </is>
      </c>
      <c r="B12" s="19" t="n">
        <v>68</v>
      </c>
      <c r="C12" s="19" t="n">
        <v>5.95</v>
      </c>
      <c r="D12" s="19" t="n">
        <v>22</v>
      </c>
      <c r="E12" s="19" t="n">
        <v>4.8</v>
      </c>
      <c r="F12" s="20" t="n">
        <v>0.05</v>
      </c>
      <c r="G12" s="21">
        <f>IF($B12="","",$B12+$C12)</f>
        <v/>
      </c>
      <c r="H12" s="21">
        <f>IF($B12="","",($B12+$C12)*'One listing'!$B$11+'One listing'!$B$12+($B12+$C12)*'One listing'!$B$13+($B12+$C12)*$F12)</f>
        <v/>
      </c>
      <c r="I12" s="21">
        <f>IF($B12="","",IFERROR((($B12+$C12)*'One listing'!$B$11+'One listing'!$B$12+($B12+$C12)*'One listing'!$B$13+($B12+$C12)*$F12)/(1+'One listing'!$B$8),0))</f>
        <v/>
      </c>
      <c r="J12" s="21">
        <f>IF($B12="","",(IFERROR(($B12+$C12)/(1+'One listing'!$B$8),0))-(IFERROR((($B12+$C12)*'One listing'!$B$11+'One listing'!$B$12+($B12+$C12)*'One listing'!$B$13+($B12+$C12)*$F12)/(1+'One listing'!$B$8),0))-$D12-$E12-(IFERROR('One listing'!$B$19/(1+'One listing'!$B$8),0)))</f>
        <v/>
      </c>
      <c r="K12" s="22">
        <f>IF($B12="","",IFERROR(((IFERROR(($B12+$C12)/(1+'One listing'!$B$8),0))-(IFERROR((($B12+$C12)*'One listing'!$B$11+'One listing'!$B$12+($B12+$C12)*'One listing'!$B$13+($B12+$C12)*$F12)/(1+'One listing'!$B$8),0))-$D12-$E12-(IFERROR('One listing'!$B$19/(1+'One listing'!$B$8),0)))/($B12+$C12),""))</f>
        <v/>
      </c>
      <c r="L12" s="22">
        <f>IF($B12="","",IFERROR((IFERROR((($B12+$C12)*'One listing'!$B$11+'One listing'!$B$12+($B12+$C12)*'One listing'!$B$13+($B12+$C12)*$F12)/(1+'One listing'!$B$8),0))/($B12+$C12),""))</f>
        <v/>
      </c>
      <c r="M12" s="21">
        <f>IF($B12="","",((IFERROR(($B12+$C12)/(1+'One listing'!$B$8),0))-(IFERROR((($B12+$C12)*'One listing'!$B$11+'One listing'!$B$12+($B12+$C12)*'One listing'!$B$13+($B12+$C12)*$F12)/(1+'One listing'!$B$8),0))-$D12-$E12-(IFERROR('One listing'!$B$19/(1+'One listing'!$B$8),0)))+ROW()/1000000)</f>
        <v/>
      </c>
    </row>
    <row r="13">
      <c r="A13" s="18" t="inlineStr">
        <is>
          <t>Record, first pressing</t>
        </is>
      </c>
      <c r="B13" s="19" t="n">
        <v>36</v>
      </c>
      <c r="C13" s="19" t="n">
        <v>3.45</v>
      </c>
      <c r="D13" s="19" t="n">
        <v>11</v>
      </c>
      <c r="E13" s="19" t="n">
        <v>2.95</v>
      </c>
      <c r="F13" s="20" t="n">
        <v>0.09</v>
      </c>
      <c r="G13" s="21">
        <f>IF($B13="","",$B13+$C13)</f>
        <v/>
      </c>
      <c r="H13" s="21">
        <f>IF($B13="","",($B13+$C13)*'One listing'!$B$11+'One listing'!$B$12+($B13+$C13)*'One listing'!$B$13+($B13+$C13)*$F13)</f>
        <v/>
      </c>
      <c r="I13" s="21">
        <f>IF($B13="","",IFERROR((($B13+$C13)*'One listing'!$B$11+'One listing'!$B$12+($B13+$C13)*'One listing'!$B$13+($B13+$C13)*$F13)/(1+'One listing'!$B$8),0))</f>
        <v/>
      </c>
      <c r="J13" s="21">
        <f>IF($B13="","",(IFERROR(($B13+$C13)/(1+'One listing'!$B$8),0))-(IFERROR((($B13+$C13)*'One listing'!$B$11+'One listing'!$B$12+($B13+$C13)*'One listing'!$B$13+($B13+$C13)*$F13)/(1+'One listing'!$B$8),0))-$D13-$E13-(IFERROR('One listing'!$B$19/(1+'One listing'!$B$8),0)))</f>
        <v/>
      </c>
      <c r="K13" s="22">
        <f>IF($B13="","",IFERROR(((IFERROR(($B13+$C13)/(1+'One listing'!$B$8),0))-(IFERROR((($B13+$C13)*'One listing'!$B$11+'One listing'!$B$12+($B13+$C13)*'One listing'!$B$13+($B13+$C13)*$F13)/(1+'One listing'!$B$8),0))-$D13-$E13-(IFERROR('One listing'!$B$19/(1+'One listing'!$B$8),0)))/($B13+$C13),""))</f>
        <v/>
      </c>
      <c r="L13" s="22">
        <f>IF($B13="","",IFERROR((IFERROR((($B13+$C13)*'One listing'!$B$11+'One listing'!$B$12+($B13+$C13)*'One listing'!$B$13+($B13+$C13)*$F13)/(1+'One listing'!$B$8),0))/($B13+$C13),""))</f>
        <v/>
      </c>
      <c r="M13" s="21">
        <f>IF($B13="","",((IFERROR(($B13+$C13)/(1+'One listing'!$B$8),0))-(IFERROR((($B13+$C13)*'One listing'!$B$11+'One listing'!$B$12+($B13+$C13)*'One listing'!$B$13+($B13+$C13)*$F13)/(1+'One listing'!$B$8),0))-$D13-$E13-(IFERROR('One listing'!$B$19/(1+'One listing'!$B$8),0)))+ROW()/1000000)</f>
        <v/>
      </c>
    </row>
    <row r="14">
      <c r="A14" s="18" t="inlineStr">
        <is>
          <t>Cast iron pan</t>
        </is>
      </c>
      <c r="B14" s="19" t="n">
        <v>28</v>
      </c>
      <c r="C14" s="19" t="n">
        <v>5.45</v>
      </c>
      <c r="D14" s="19" t="n">
        <v>8</v>
      </c>
      <c r="E14" s="19" t="n">
        <v>4.8</v>
      </c>
      <c r="F14" s="20" t="n">
        <v>0.06</v>
      </c>
      <c r="G14" s="21">
        <f>IF($B14="","",$B14+$C14)</f>
        <v/>
      </c>
      <c r="H14" s="21">
        <f>IF($B14="","",($B14+$C14)*'One listing'!$B$11+'One listing'!$B$12+($B14+$C14)*'One listing'!$B$13+($B14+$C14)*$F14)</f>
        <v/>
      </c>
      <c r="I14" s="21">
        <f>IF($B14="","",IFERROR((($B14+$C14)*'One listing'!$B$11+'One listing'!$B$12+($B14+$C14)*'One listing'!$B$13+($B14+$C14)*$F14)/(1+'One listing'!$B$8),0))</f>
        <v/>
      </c>
      <c r="J14" s="21">
        <f>IF($B14="","",(IFERROR(($B14+$C14)/(1+'One listing'!$B$8),0))-(IFERROR((($B14+$C14)*'One listing'!$B$11+'One listing'!$B$12+($B14+$C14)*'One listing'!$B$13+($B14+$C14)*$F14)/(1+'One listing'!$B$8),0))-$D14-$E14-(IFERROR('One listing'!$B$19/(1+'One listing'!$B$8),0)))</f>
        <v/>
      </c>
      <c r="K14" s="22">
        <f>IF($B14="","",IFERROR(((IFERROR(($B14+$C14)/(1+'One listing'!$B$8),0))-(IFERROR((($B14+$C14)*'One listing'!$B$11+'One listing'!$B$12+($B14+$C14)*'One listing'!$B$13+($B14+$C14)*$F14)/(1+'One listing'!$B$8),0))-$D14-$E14-(IFERROR('One listing'!$B$19/(1+'One listing'!$B$8),0)))/($B14+$C14),""))</f>
        <v/>
      </c>
      <c r="L14" s="22">
        <f>IF($B14="","",IFERROR((IFERROR((($B14+$C14)*'One listing'!$B$11+'One listing'!$B$12+($B14+$C14)*'One listing'!$B$13+($B14+$C14)*$F14)/(1+'One listing'!$B$8),0))/($B14+$C14),""))</f>
        <v/>
      </c>
      <c r="M14" s="21">
        <f>IF($B14="","",((IFERROR(($B14+$C14)/(1+'One listing'!$B$8),0))-(IFERROR((($B14+$C14)*'One listing'!$B$11+'One listing'!$B$12+($B14+$C14)*'One listing'!$B$13+($B14+$C14)*$F14)/(1+'One listing'!$B$8),0))-$D14-$E14-(IFERROR('One listing'!$B$19/(1+'One listing'!$B$8),0)))+ROW()/1000000)</f>
        <v/>
      </c>
    </row>
    <row r="15">
      <c r="A15" s="18" t="inlineStr">
        <is>
          <t>Designer handbag</t>
        </is>
      </c>
      <c r="B15" s="19" t="n">
        <v>240</v>
      </c>
      <c r="C15" s="19" t="n">
        <v>6.95</v>
      </c>
      <c r="D15" s="19" t="n">
        <v>95</v>
      </c>
      <c r="E15" s="19" t="n">
        <v>5.6</v>
      </c>
      <c r="F15" s="20" t="n">
        <v>0.03</v>
      </c>
      <c r="G15" s="21">
        <f>IF($B15="","",$B15+$C15)</f>
        <v/>
      </c>
      <c r="H15" s="21">
        <f>IF($B15="","",($B15+$C15)*'One listing'!$B$11+'One listing'!$B$12+($B15+$C15)*'One listing'!$B$13+($B15+$C15)*$F15)</f>
        <v/>
      </c>
      <c r="I15" s="21">
        <f>IF($B15="","",IFERROR((($B15+$C15)*'One listing'!$B$11+'One listing'!$B$12+($B15+$C15)*'One listing'!$B$13+($B15+$C15)*$F15)/(1+'One listing'!$B$8),0))</f>
        <v/>
      </c>
      <c r="J15" s="21">
        <f>IF($B15="","",(IFERROR(($B15+$C15)/(1+'One listing'!$B$8),0))-(IFERROR((($B15+$C15)*'One listing'!$B$11+'One listing'!$B$12+($B15+$C15)*'One listing'!$B$13+($B15+$C15)*$F15)/(1+'One listing'!$B$8),0))-$D15-$E15-(IFERROR('One listing'!$B$19/(1+'One listing'!$B$8),0)))</f>
        <v/>
      </c>
      <c r="K15" s="22">
        <f>IF($B15="","",IFERROR(((IFERROR(($B15+$C15)/(1+'One listing'!$B$8),0))-(IFERROR((($B15+$C15)*'One listing'!$B$11+'One listing'!$B$12+($B15+$C15)*'One listing'!$B$13+($B15+$C15)*$F15)/(1+'One listing'!$B$8),0))-$D15-$E15-(IFERROR('One listing'!$B$19/(1+'One listing'!$B$8),0)))/($B15+$C15),""))</f>
        <v/>
      </c>
      <c r="L15" s="22">
        <f>IF($B15="","",IFERROR((IFERROR((($B15+$C15)*'One listing'!$B$11+'One listing'!$B$12+($B15+$C15)*'One listing'!$B$13+($B15+$C15)*$F15)/(1+'One listing'!$B$8),0))/($B15+$C15),""))</f>
        <v/>
      </c>
      <c r="M15" s="21">
        <f>IF($B15="","",((IFERROR(($B15+$C15)/(1+'One listing'!$B$8),0))-(IFERROR((($B15+$C15)*'One listing'!$B$11+'One listing'!$B$12+($B15+$C15)*'One listing'!$B$13+($B15+$C15)*$F15)/(1+'One listing'!$B$8),0))-$D15-$E15-(IFERROR('One listing'!$B$19/(1+'One listing'!$B$8),0)))+ROW()/1000000)</f>
        <v/>
      </c>
    </row>
    <row r="16">
      <c r="A16" s="18" t="inlineStr">
        <is>
          <t>Board game bundle</t>
        </is>
      </c>
      <c r="B16" s="19" t="n">
        <v>31</v>
      </c>
      <c r="C16" s="19" t="n">
        <v>5.95</v>
      </c>
      <c r="D16" s="19" t="n">
        <v>14</v>
      </c>
      <c r="E16" s="19" t="n">
        <v>4.8</v>
      </c>
      <c r="F16" s="20" t="n">
        <v>0.1</v>
      </c>
      <c r="G16" s="21">
        <f>IF($B16="","",$B16+$C16)</f>
        <v/>
      </c>
      <c r="H16" s="21">
        <f>IF($B16="","",($B16+$C16)*'One listing'!$B$11+'One listing'!$B$12+($B16+$C16)*'One listing'!$B$13+($B16+$C16)*$F16)</f>
        <v/>
      </c>
      <c r="I16" s="21">
        <f>IF($B16="","",IFERROR((($B16+$C16)*'One listing'!$B$11+'One listing'!$B$12+($B16+$C16)*'One listing'!$B$13+($B16+$C16)*$F16)/(1+'One listing'!$B$8),0))</f>
        <v/>
      </c>
      <c r="J16" s="21">
        <f>IF($B16="","",(IFERROR(($B16+$C16)/(1+'One listing'!$B$8),0))-(IFERROR((($B16+$C16)*'One listing'!$B$11+'One listing'!$B$12+($B16+$C16)*'One listing'!$B$13+($B16+$C16)*$F16)/(1+'One listing'!$B$8),0))-$D16-$E16-(IFERROR('One listing'!$B$19/(1+'One listing'!$B$8),0)))</f>
        <v/>
      </c>
      <c r="K16" s="22">
        <f>IF($B16="","",IFERROR(((IFERROR(($B16+$C16)/(1+'One listing'!$B$8),0))-(IFERROR((($B16+$C16)*'One listing'!$B$11+'One listing'!$B$12+($B16+$C16)*'One listing'!$B$13+($B16+$C16)*$F16)/(1+'One listing'!$B$8),0))-$D16-$E16-(IFERROR('One listing'!$B$19/(1+'One listing'!$B$8),0)))/($B16+$C16),""))</f>
        <v/>
      </c>
      <c r="L16" s="22">
        <f>IF($B16="","",IFERROR((IFERROR((($B16+$C16)*'One listing'!$B$11+'One listing'!$B$12+($B16+$C16)*'One listing'!$B$13+($B16+$C16)*$F16)/(1+'One listing'!$B$8),0))/($B16+$C16),""))</f>
        <v/>
      </c>
      <c r="M16" s="21">
        <f>IF($B16="","",((IFERROR(($B16+$C16)/(1+'One listing'!$B$8),0))-(IFERROR((($B16+$C16)*'One listing'!$B$11+'One listing'!$B$12+($B16+$C16)*'One listing'!$B$13+($B16+$C16)*$F16)/(1+'One listing'!$B$8),0))-$D16-$E16-(IFERROR('One listing'!$B$19/(1+'One listing'!$B$8),0)))+ROW()/1000000)</f>
        <v/>
      </c>
    </row>
    <row r="17">
      <c r="A17" s="18" t="inlineStr">
        <is>
          <t>Ceramic vase</t>
        </is>
      </c>
      <c r="B17" s="19" t="n">
        <v>19.99</v>
      </c>
      <c r="C17" s="19" t="n">
        <v>4.45</v>
      </c>
      <c r="D17" s="19" t="n">
        <v>4.5</v>
      </c>
      <c r="E17" s="19" t="n">
        <v>3.95</v>
      </c>
      <c r="F17" s="20" t="n">
        <v>0.08</v>
      </c>
      <c r="G17" s="21">
        <f>IF($B17="","",$B17+$C17)</f>
        <v/>
      </c>
      <c r="H17" s="21">
        <f>IF($B17="","",($B17+$C17)*'One listing'!$B$11+'One listing'!$B$12+($B17+$C17)*'One listing'!$B$13+($B17+$C17)*$F17)</f>
        <v/>
      </c>
      <c r="I17" s="21">
        <f>IF($B17="","",IFERROR((($B17+$C17)*'One listing'!$B$11+'One listing'!$B$12+($B17+$C17)*'One listing'!$B$13+($B17+$C17)*$F17)/(1+'One listing'!$B$8),0))</f>
        <v/>
      </c>
      <c r="J17" s="21">
        <f>IF($B17="","",(IFERROR(($B17+$C17)/(1+'One listing'!$B$8),0))-(IFERROR((($B17+$C17)*'One listing'!$B$11+'One listing'!$B$12+($B17+$C17)*'One listing'!$B$13+($B17+$C17)*$F17)/(1+'One listing'!$B$8),0))-$D17-$E17-(IFERROR('One listing'!$B$19/(1+'One listing'!$B$8),0)))</f>
        <v/>
      </c>
      <c r="K17" s="22">
        <f>IF($B17="","",IFERROR(((IFERROR(($B17+$C17)/(1+'One listing'!$B$8),0))-(IFERROR((($B17+$C17)*'One listing'!$B$11+'One listing'!$B$12+($B17+$C17)*'One listing'!$B$13+($B17+$C17)*$F17)/(1+'One listing'!$B$8),0))-$D17-$E17-(IFERROR('One listing'!$B$19/(1+'One listing'!$B$8),0)))/($B17+$C17),""))</f>
        <v/>
      </c>
      <c r="L17" s="22">
        <f>IF($B17="","",IFERROR((IFERROR((($B17+$C17)*'One listing'!$B$11+'One listing'!$B$12+($B17+$C17)*'One listing'!$B$13+($B17+$C17)*$F17)/(1+'One listing'!$B$8),0))/($B17+$C17),""))</f>
        <v/>
      </c>
      <c r="M17" s="21">
        <f>IF($B17="","",((IFERROR(($B17+$C17)/(1+'One listing'!$B$8),0))-(IFERROR((($B17+$C17)*'One listing'!$B$11+'One listing'!$B$12+($B17+$C17)*'One listing'!$B$13+($B17+$C17)*$F17)/(1+'One listing'!$B$8),0))-$D17-$E17-(IFERROR('One listing'!$B$19/(1+'One listing'!$B$8),0)))+ROW()/1000000)</f>
        <v/>
      </c>
    </row>
    <row r="18">
      <c r="A18" s="18" t="inlineStr">
        <is>
          <t>Leather boots</t>
        </is>
      </c>
      <c r="B18" s="19" t="n">
        <v>54</v>
      </c>
      <c r="C18" s="19" t="n">
        <v>5.45</v>
      </c>
      <c r="D18" s="19" t="n">
        <v>18</v>
      </c>
      <c r="E18" s="19" t="n">
        <v>4.8</v>
      </c>
      <c r="F18" s="20" t="n">
        <v>0.06</v>
      </c>
      <c r="G18" s="21">
        <f>IF($B18="","",$B18+$C18)</f>
        <v/>
      </c>
      <c r="H18" s="21">
        <f>IF($B18="","",($B18+$C18)*'One listing'!$B$11+'One listing'!$B$12+($B18+$C18)*'One listing'!$B$13+($B18+$C18)*$F18)</f>
        <v/>
      </c>
      <c r="I18" s="21">
        <f>IF($B18="","",IFERROR((($B18+$C18)*'One listing'!$B$11+'One listing'!$B$12+($B18+$C18)*'One listing'!$B$13+($B18+$C18)*$F18)/(1+'One listing'!$B$8),0))</f>
        <v/>
      </c>
      <c r="J18" s="21">
        <f>IF($B18="","",(IFERROR(($B18+$C18)/(1+'One listing'!$B$8),0))-(IFERROR((($B18+$C18)*'One listing'!$B$11+'One listing'!$B$12+($B18+$C18)*'One listing'!$B$13+($B18+$C18)*$F18)/(1+'One listing'!$B$8),0))-$D18-$E18-(IFERROR('One listing'!$B$19/(1+'One listing'!$B$8),0)))</f>
        <v/>
      </c>
      <c r="K18" s="22">
        <f>IF($B18="","",IFERROR(((IFERROR(($B18+$C18)/(1+'One listing'!$B$8),0))-(IFERROR((($B18+$C18)*'One listing'!$B$11+'One listing'!$B$12+($B18+$C18)*'One listing'!$B$13+($B18+$C18)*$F18)/(1+'One listing'!$B$8),0))-$D18-$E18-(IFERROR('One listing'!$B$19/(1+'One listing'!$B$8),0)))/($B18+$C18),""))</f>
        <v/>
      </c>
      <c r="L18" s="22">
        <f>IF($B18="","",IFERROR((IFERROR((($B18+$C18)*'One listing'!$B$11+'One listing'!$B$12+($B18+$C18)*'One listing'!$B$13+($B18+$C18)*$F18)/(1+'One listing'!$B$8),0))/($B18+$C18),""))</f>
        <v/>
      </c>
      <c r="M18" s="21">
        <f>IF($B18="","",((IFERROR(($B18+$C18)/(1+'One listing'!$B$8),0))-(IFERROR((($B18+$C18)*'One listing'!$B$11+'One listing'!$B$12+($B18+$C18)*'One listing'!$B$13+($B18+$C18)*$F18)/(1+'One listing'!$B$8),0))-$D18-$E18-(IFERROR('One listing'!$B$19/(1+'One listing'!$B$8),0)))+ROW()/1000000)</f>
        <v/>
      </c>
    </row>
    <row r="19">
      <c r="A19" s="18" t="inlineStr">
        <is>
          <t>Film camera lens</t>
        </is>
      </c>
      <c r="B19" s="19" t="n">
        <v>76</v>
      </c>
      <c r="C19" s="19" t="n">
        <v>3.95</v>
      </c>
      <c r="D19" s="19" t="n">
        <v>28</v>
      </c>
      <c r="E19" s="19" t="n">
        <v>3.2</v>
      </c>
      <c r="F19" s="20" t="n">
        <v>0.04</v>
      </c>
      <c r="G19" s="21">
        <f>IF($B19="","",$B19+$C19)</f>
        <v/>
      </c>
      <c r="H19" s="21">
        <f>IF($B19="","",($B19+$C19)*'One listing'!$B$11+'One listing'!$B$12+($B19+$C19)*'One listing'!$B$13+($B19+$C19)*$F19)</f>
        <v/>
      </c>
      <c r="I19" s="21">
        <f>IF($B19="","",IFERROR((($B19+$C19)*'One listing'!$B$11+'One listing'!$B$12+($B19+$C19)*'One listing'!$B$13+($B19+$C19)*$F19)/(1+'One listing'!$B$8),0))</f>
        <v/>
      </c>
      <c r="J19" s="21">
        <f>IF($B19="","",(IFERROR(($B19+$C19)/(1+'One listing'!$B$8),0))-(IFERROR((($B19+$C19)*'One listing'!$B$11+'One listing'!$B$12+($B19+$C19)*'One listing'!$B$13+($B19+$C19)*$F19)/(1+'One listing'!$B$8),0))-$D19-$E19-(IFERROR('One listing'!$B$19/(1+'One listing'!$B$8),0)))</f>
        <v/>
      </c>
      <c r="K19" s="22">
        <f>IF($B19="","",IFERROR(((IFERROR(($B19+$C19)/(1+'One listing'!$B$8),0))-(IFERROR((($B19+$C19)*'One listing'!$B$11+'One listing'!$B$12+($B19+$C19)*'One listing'!$B$13+($B19+$C19)*$F19)/(1+'One listing'!$B$8),0))-$D19-$E19-(IFERROR('One listing'!$B$19/(1+'One listing'!$B$8),0)))/($B19+$C19),""))</f>
        <v/>
      </c>
      <c r="L19" s="22">
        <f>IF($B19="","",IFERROR((IFERROR((($B19+$C19)*'One listing'!$B$11+'One listing'!$B$12+($B19+$C19)*'One listing'!$B$13+($B19+$C19)*$F19)/(1+'One listing'!$B$8),0))/($B19+$C19),""))</f>
        <v/>
      </c>
      <c r="M19" s="21">
        <f>IF($B19="","",((IFERROR(($B19+$C19)/(1+'One listing'!$B$8),0))-(IFERROR((($B19+$C19)*'One listing'!$B$11+'One listing'!$B$12+($B19+$C19)*'One listing'!$B$13+($B19+$C19)*$F19)/(1+'One listing'!$B$8),0))-$D19-$E19-(IFERROR('One listing'!$B$19/(1+'One listing'!$B$8),0)))+ROW()/1000000)</f>
        <v/>
      </c>
    </row>
    <row r="20">
      <c r="A20" s="18" t="inlineStr">
        <is>
          <t>Enamel sign</t>
        </is>
      </c>
      <c r="B20" s="19" t="n">
        <v>42</v>
      </c>
      <c r="C20" s="19" t="n">
        <v>6.45</v>
      </c>
      <c r="D20" s="19" t="n">
        <v>13</v>
      </c>
      <c r="E20" s="19" t="n">
        <v>5.6</v>
      </c>
      <c r="F20" s="20" t="n">
        <v>0.07000000000000001</v>
      </c>
      <c r="G20" s="21">
        <f>IF($B20="","",$B20+$C20)</f>
        <v/>
      </c>
      <c r="H20" s="21">
        <f>IF($B20="","",($B20+$C20)*'One listing'!$B$11+'One listing'!$B$12+($B20+$C20)*'One listing'!$B$13+($B20+$C20)*$F20)</f>
        <v/>
      </c>
      <c r="I20" s="21">
        <f>IF($B20="","",IFERROR((($B20+$C20)*'One listing'!$B$11+'One listing'!$B$12+($B20+$C20)*'One listing'!$B$13+($B20+$C20)*$F20)/(1+'One listing'!$B$8),0))</f>
        <v/>
      </c>
      <c r="J20" s="21">
        <f>IF($B20="","",(IFERROR(($B20+$C20)/(1+'One listing'!$B$8),0))-(IFERROR((($B20+$C20)*'One listing'!$B$11+'One listing'!$B$12+($B20+$C20)*'One listing'!$B$13+($B20+$C20)*$F20)/(1+'One listing'!$B$8),0))-$D20-$E20-(IFERROR('One listing'!$B$19/(1+'One listing'!$B$8),0)))</f>
        <v/>
      </c>
      <c r="K20" s="22">
        <f>IF($B20="","",IFERROR(((IFERROR(($B20+$C20)/(1+'One listing'!$B$8),0))-(IFERROR((($B20+$C20)*'One listing'!$B$11+'One listing'!$B$12+($B20+$C20)*'One listing'!$B$13+($B20+$C20)*$F20)/(1+'One listing'!$B$8),0))-$D20-$E20-(IFERROR('One listing'!$B$19/(1+'One listing'!$B$8),0)))/($B20+$C20),""))</f>
        <v/>
      </c>
      <c r="L20" s="22">
        <f>IF($B20="","",IFERROR((IFERROR((($B20+$C20)*'One listing'!$B$11+'One listing'!$B$12+($B20+$C20)*'One listing'!$B$13+($B20+$C20)*$F20)/(1+'One listing'!$B$8),0))/($B20+$C20),""))</f>
        <v/>
      </c>
      <c r="M20" s="21">
        <f>IF($B20="","",((IFERROR(($B20+$C20)/(1+'One listing'!$B$8),0))-(IFERROR((($B20+$C20)*'One listing'!$B$11+'One listing'!$B$12+($B20+$C20)*'One listing'!$B$13+($B20+$C20)*$F20)/(1+'One listing'!$B$8),0))-$D20-$E20-(IFERROR('One listing'!$B$19/(1+'One listing'!$B$8),0)))+ROW()/1000000)</f>
        <v/>
      </c>
    </row>
    <row r="21">
      <c r="A21" s="18" t="inlineStr">
        <is>
          <t>Wristwatch, serviced</t>
        </is>
      </c>
      <c r="B21" s="19" t="n">
        <v>185</v>
      </c>
      <c r="C21" s="19" t="n">
        <v>4.45</v>
      </c>
      <c r="D21" s="19" t="n">
        <v>72</v>
      </c>
      <c r="E21" s="19" t="n">
        <v>3.95</v>
      </c>
      <c r="F21" s="20" t="n">
        <v>0.03</v>
      </c>
      <c r="G21" s="21">
        <f>IF($B21="","",$B21+$C21)</f>
        <v/>
      </c>
      <c r="H21" s="21">
        <f>IF($B21="","",($B21+$C21)*'One listing'!$B$11+'One listing'!$B$12+($B21+$C21)*'One listing'!$B$13+($B21+$C21)*$F21)</f>
        <v/>
      </c>
      <c r="I21" s="21">
        <f>IF($B21="","",IFERROR((($B21+$C21)*'One listing'!$B$11+'One listing'!$B$12+($B21+$C21)*'One listing'!$B$13+($B21+$C21)*$F21)/(1+'One listing'!$B$8),0))</f>
        <v/>
      </c>
      <c r="J21" s="21">
        <f>IF($B21="","",(IFERROR(($B21+$C21)/(1+'One listing'!$B$8),0))-(IFERROR((($B21+$C21)*'One listing'!$B$11+'One listing'!$B$12+($B21+$C21)*'One listing'!$B$13+($B21+$C21)*$F21)/(1+'One listing'!$B$8),0))-$D21-$E21-(IFERROR('One listing'!$B$19/(1+'One listing'!$B$8),0)))</f>
        <v/>
      </c>
      <c r="K21" s="22">
        <f>IF($B21="","",IFERROR(((IFERROR(($B21+$C21)/(1+'One listing'!$B$8),0))-(IFERROR((($B21+$C21)*'One listing'!$B$11+'One listing'!$B$12+($B21+$C21)*'One listing'!$B$13+($B21+$C21)*$F21)/(1+'One listing'!$B$8),0))-$D21-$E21-(IFERROR('One listing'!$B$19/(1+'One listing'!$B$8),0)))/($B21+$C21),""))</f>
        <v/>
      </c>
      <c r="L21" s="22">
        <f>IF($B21="","",IFERROR((IFERROR((($B21+$C21)*'One listing'!$B$11+'One listing'!$B$12+($B21+$C21)*'One listing'!$B$13+($B21+$C21)*$F21)/(1+'One listing'!$B$8),0))/($B21+$C21),""))</f>
        <v/>
      </c>
      <c r="M21" s="21">
        <f>IF($B21="","",((IFERROR(($B21+$C21)/(1+'One listing'!$B$8),0))-(IFERROR((($B21+$C21)*'One listing'!$B$11+'One listing'!$B$12+($B21+$C21)*'One listing'!$B$13+($B21+$C21)*$F21)/(1+'One listing'!$B$8),0))-$D21-$E21-(IFERROR('One listing'!$B$19/(1+'One listing'!$B$8),0)))+ROW()/1000000)</f>
        <v/>
      </c>
    </row>
    <row r="22">
      <c r="A22" s="18" t="inlineStr">
        <is>
          <t>Paperback lot</t>
        </is>
      </c>
      <c r="B22" s="19" t="n">
        <v>14.5</v>
      </c>
      <c r="C22" s="19" t="n">
        <v>3.45</v>
      </c>
      <c r="D22" s="19" t="n">
        <v>3</v>
      </c>
      <c r="E22" s="19" t="n">
        <v>2.95</v>
      </c>
      <c r="F22" s="20" t="n">
        <v>0.12</v>
      </c>
      <c r="G22" s="21">
        <f>IF($B22="","",$B22+$C22)</f>
        <v/>
      </c>
      <c r="H22" s="21">
        <f>IF($B22="","",($B22+$C22)*'One listing'!$B$11+'One listing'!$B$12+($B22+$C22)*'One listing'!$B$13+($B22+$C22)*$F22)</f>
        <v/>
      </c>
      <c r="I22" s="21">
        <f>IF($B22="","",IFERROR((($B22+$C22)*'One listing'!$B$11+'One listing'!$B$12+($B22+$C22)*'One listing'!$B$13+($B22+$C22)*$F22)/(1+'One listing'!$B$8),0))</f>
        <v/>
      </c>
      <c r="J22" s="21">
        <f>IF($B22="","",(IFERROR(($B22+$C22)/(1+'One listing'!$B$8),0))-(IFERROR((($B22+$C22)*'One listing'!$B$11+'One listing'!$B$12+($B22+$C22)*'One listing'!$B$13+($B22+$C22)*$F22)/(1+'One listing'!$B$8),0))-$D22-$E22-(IFERROR('One listing'!$B$19/(1+'One listing'!$B$8),0)))</f>
        <v/>
      </c>
      <c r="K22" s="22">
        <f>IF($B22="","",IFERROR(((IFERROR(($B22+$C22)/(1+'One listing'!$B$8),0))-(IFERROR((($B22+$C22)*'One listing'!$B$11+'One listing'!$B$12+($B22+$C22)*'One listing'!$B$13+($B22+$C22)*$F22)/(1+'One listing'!$B$8),0))-$D22-$E22-(IFERROR('One listing'!$B$19/(1+'One listing'!$B$8),0)))/($B22+$C22),""))</f>
        <v/>
      </c>
      <c r="L22" s="22">
        <f>IF($B22="","",IFERROR((IFERROR((($B22+$C22)*'One listing'!$B$11+'One listing'!$B$12+($B22+$C22)*'One listing'!$B$13+($B22+$C22)*$F22)/(1+'One listing'!$B$8),0))/($B22+$C22),""))</f>
        <v/>
      </c>
      <c r="M22" s="21">
        <f>IF($B22="","",((IFERROR(($B22+$C22)/(1+'One listing'!$B$8),0))-(IFERROR((($B22+$C22)*'One listing'!$B$11+'One listing'!$B$12+($B22+$C22)*'One listing'!$B$13+($B22+$C22)*$F22)/(1+'One listing'!$B$8),0))-$D22-$E22-(IFERROR('One listing'!$B$19/(1+'One listing'!$B$8),0)))+ROW()/1000000)</f>
        <v/>
      </c>
    </row>
    <row r="25" ht="19" customHeight="1">
      <c r="A25" s="6" t="inlineStr">
        <is>
          <t xml:space="preserve">  Best first, by what each actually leaves you</t>
        </is>
      </c>
      <c r="B25" s="7" t="n"/>
      <c r="C25" s="7" t="n"/>
      <c r="D25" s="7" t="n"/>
      <c r="E25" s="7" t="n"/>
      <c r="F25" s="7" t="n"/>
      <c r="G25" s="7" t="n"/>
      <c r="H25" s="7" t="n"/>
      <c r="I25" s="7" t="n"/>
      <c r="J25" s="7" t="n"/>
      <c r="K25" s="7" t="n"/>
      <c r="L25" s="7" t="n"/>
      <c r="M25" s="7" t="n"/>
    </row>
    <row r="26">
      <c r="A26" s="23" t="inlineStr">
        <is>
          <t>Rank</t>
        </is>
      </c>
      <c r="B26" s="23" t="inlineStr">
        <is>
          <t>Listing</t>
        </is>
      </c>
      <c r="C26" s="23" t="inlineStr">
        <is>
          <t>Buyer pays</t>
        </is>
      </c>
      <c r="D26" s="23" t="inlineStr">
        <is>
          <t>You keep</t>
        </is>
      </c>
      <c r="E26" s="23" t="inlineStr">
        <is>
          <t>Margin</t>
        </is>
      </c>
      <c r="F26" s="23" t="inlineStr">
        <is>
          <t>Fee rate</t>
        </is>
      </c>
    </row>
    <row r="27">
      <c r="A27" s="24" t="n">
        <v>1</v>
      </c>
      <c r="B27" s="25">
        <f>IFERROR(INDEX($A$8:$A$22,MATCH(LARGE($M$8:$M$22,1),$M$8:$M$22,0)),"")</f>
        <v/>
      </c>
      <c r="C27" s="21">
        <f>IFERROR(INDEX($G$8:$G$22,MATCH(LARGE($M$8:$M$22,1),$M$8:$M$22,0)),"")</f>
        <v/>
      </c>
      <c r="D27" s="21">
        <f>IFERROR(INDEX($J$8:$J$22,MATCH(LARGE($M$8:$M$22,1),$M$8:$M$22,0)),"")</f>
        <v/>
      </c>
      <c r="E27" s="22">
        <f>IFERROR(INDEX($K$8:$K$22,MATCH(LARGE($M$8:$M$22,1),$M$8:$M$22,0)),"")</f>
        <v/>
      </c>
      <c r="F27" s="22">
        <f>IFERROR(INDEX($L$8:$L$22,MATCH(LARGE($M$8:$M$22,1),$M$8:$M$22,0)),"")</f>
        <v/>
      </c>
    </row>
    <row r="28">
      <c r="A28" s="24" t="n">
        <v>2</v>
      </c>
      <c r="B28" s="25">
        <f>IFERROR(INDEX($A$8:$A$22,MATCH(LARGE($M$8:$M$22,2),$M$8:$M$22,0)),"")</f>
        <v/>
      </c>
      <c r="C28" s="21">
        <f>IFERROR(INDEX($G$8:$G$22,MATCH(LARGE($M$8:$M$22,2),$M$8:$M$22,0)),"")</f>
        <v/>
      </c>
      <c r="D28" s="21">
        <f>IFERROR(INDEX($J$8:$J$22,MATCH(LARGE($M$8:$M$22,2),$M$8:$M$22,0)),"")</f>
        <v/>
      </c>
      <c r="E28" s="22">
        <f>IFERROR(INDEX($K$8:$K$22,MATCH(LARGE($M$8:$M$22,2),$M$8:$M$22,0)),"")</f>
        <v/>
      </c>
      <c r="F28" s="22">
        <f>IFERROR(INDEX($L$8:$L$22,MATCH(LARGE($M$8:$M$22,2),$M$8:$M$22,0)),"")</f>
        <v/>
      </c>
    </row>
    <row r="29">
      <c r="A29" s="24" t="n">
        <v>3</v>
      </c>
      <c r="B29" s="25">
        <f>IFERROR(INDEX($A$8:$A$22,MATCH(LARGE($M$8:$M$22,3),$M$8:$M$22,0)),"")</f>
        <v/>
      </c>
      <c r="C29" s="21">
        <f>IFERROR(INDEX($G$8:$G$22,MATCH(LARGE($M$8:$M$22,3),$M$8:$M$22,0)),"")</f>
        <v/>
      </c>
      <c r="D29" s="21">
        <f>IFERROR(INDEX($J$8:$J$22,MATCH(LARGE($M$8:$M$22,3),$M$8:$M$22,0)),"")</f>
        <v/>
      </c>
      <c r="E29" s="22">
        <f>IFERROR(INDEX($K$8:$K$22,MATCH(LARGE($M$8:$M$22,3),$M$8:$M$22,0)),"")</f>
        <v/>
      </c>
      <c r="F29" s="22">
        <f>IFERROR(INDEX($L$8:$L$22,MATCH(LARGE($M$8:$M$22,3),$M$8:$M$22,0)),"")</f>
        <v/>
      </c>
    </row>
    <row r="30">
      <c r="A30" s="24" t="n">
        <v>4</v>
      </c>
      <c r="B30" s="25">
        <f>IFERROR(INDEX($A$8:$A$22,MATCH(LARGE($M$8:$M$22,4),$M$8:$M$22,0)),"")</f>
        <v/>
      </c>
      <c r="C30" s="21">
        <f>IFERROR(INDEX($G$8:$G$22,MATCH(LARGE($M$8:$M$22,4),$M$8:$M$22,0)),"")</f>
        <v/>
      </c>
      <c r="D30" s="21">
        <f>IFERROR(INDEX($J$8:$J$22,MATCH(LARGE($M$8:$M$22,4),$M$8:$M$22,0)),"")</f>
        <v/>
      </c>
      <c r="E30" s="22">
        <f>IFERROR(INDEX($K$8:$K$22,MATCH(LARGE($M$8:$M$22,4),$M$8:$M$22,0)),"")</f>
        <v/>
      </c>
      <c r="F30" s="22">
        <f>IFERROR(INDEX($L$8:$L$22,MATCH(LARGE($M$8:$M$22,4),$M$8:$M$22,0)),"")</f>
        <v/>
      </c>
    </row>
    <row r="31">
      <c r="A31" s="24" t="n">
        <v>5</v>
      </c>
      <c r="B31" s="25">
        <f>IFERROR(INDEX($A$8:$A$22,MATCH(LARGE($M$8:$M$22,5),$M$8:$M$22,0)),"")</f>
        <v/>
      </c>
      <c r="C31" s="21">
        <f>IFERROR(INDEX($G$8:$G$22,MATCH(LARGE($M$8:$M$22,5),$M$8:$M$22,0)),"")</f>
        <v/>
      </c>
      <c r="D31" s="21">
        <f>IFERROR(INDEX($J$8:$J$22,MATCH(LARGE($M$8:$M$22,5),$M$8:$M$22,0)),"")</f>
        <v/>
      </c>
      <c r="E31" s="22">
        <f>IFERROR(INDEX($K$8:$K$22,MATCH(LARGE($M$8:$M$22,5),$M$8:$M$22,0)),"")</f>
        <v/>
      </c>
      <c r="F31" s="22">
        <f>IFERROR(INDEX($L$8:$L$22,MATCH(LARGE($M$8:$M$22,5),$M$8:$M$22,0)),"")</f>
        <v/>
      </c>
    </row>
    <row r="32">
      <c r="A32" s="24" t="n">
        <v>6</v>
      </c>
      <c r="B32" s="25">
        <f>IFERROR(INDEX($A$8:$A$22,MATCH(LARGE($M$8:$M$22,6),$M$8:$M$22,0)),"")</f>
        <v/>
      </c>
      <c r="C32" s="21">
        <f>IFERROR(INDEX($G$8:$G$22,MATCH(LARGE($M$8:$M$22,6),$M$8:$M$22,0)),"")</f>
        <v/>
      </c>
      <c r="D32" s="21">
        <f>IFERROR(INDEX($J$8:$J$22,MATCH(LARGE($M$8:$M$22,6),$M$8:$M$22,0)),"")</f>
        <v/>
      </c>
      <c r="E32" s="22">
        <f>IFERROR(INDEX($K$8:$K$22,MATCH(LARGE($M$8:$M$22,6),$M$8:$M$22,0)),"")</f>
        <v/>
      </c>
      <c r="F32" s="22">
        <f>IFERROR(INDEX($L$8:$L$22,MATCH(LARGE($M$8:$M$22,6),$M$8:$M$22,0)),"")</f>
        <v/>
      </c>
    </row>
    <row r="33">
      <c r="A33" s="24" t="n">
        <v>7</v>
      </c>
      <c r="B33" s="25">
        <f>IFERROR(INDEX($A$8:$A$22,MATCH(LARGE($M$8:$M$22,7),$M$8:$M$22,0)),"")</f>
        <v/>
      </c>
      <c r="C33" s="21">
        <f>IFERROR(INDEX($G$8:$G$22,MATCH(LARGE($M$8:$M$22,7),$M$8:$M$22,0)),"")</f>
        <v/>
      </c>
      <c r="D33" s="21">
        <f>IFERROR(INDEX($J$8:$J$22,MATCH(LARGE($M$8:$M$22,7),$M$8:$M$22,0)),"")</f>
        <v/>
      </c>
      <c r="E33" s="22">
        <f>IFERROR(INDEX($K$8:$K$22,MATCH(LARGE($M$8:$M$22,7),$M$8:$M$22,0)),"")</f>
        <v/>
      </c>
      <c r="F33" s="22">
        <f>IFERROR(INDEX($L$8:$L$22,MATCH(LARGE($M$8:$M$22,7),$M$8:$M$22,0)),"")</f>
        <v/>
      </c>
    </row>
    <row r="34">
      <c r="A34" s="24" t="n">
        <v>8</v>
      </c>
      <c r="B34" s="25">
        <f>IFERROR(INDEX($A$8:$A$22,MATCH(LARGE($M$8:$M$22,8),$M$8:$M$22,0)),"")</f>
        <v/>
      </c>
      <c r="C34" s="21">
        <f>IFERROR(INDEX($G$8:$G$22,MATCH(LARGE($M$8:$M$22,8),$M$8:$M$22,0)),"")</f>
        <v/>
      </c>
      <c r="D34" s="21">
        <f>IFERROR(INDEX($J$8:$J$22,MATCH(LARGE($M$8:$M$22,8),$M$8:$M$22,0)),"")</f>
        <v/>
      </c>
      <c r="E34" s="22">
        <f>IFERROR(INDEX($K$8:$K$22,MATCH(LARGE($M$8:$M$22,8),$M$8:$M$22,0)),"")</f>
        <v/>
      </c>
      <c r="F34" s="22">
        <f>IFERROR(INDEX($L$8:$L$22,MATCH(LARGE($M$8:$M$22,8),$M$8:$M$22,0)),"")</f>
        <v/>
      </c>
    </row>
    <row r="35">
      <c r="A35" s="24" t="n">
        <v>9</v>
      </c>
      <c r="B35" s="25">
        <f>IFERROR(INDEX($A$8:$A$22,MATCH(LARGE($M$8:$M$22,9),$M$8:$M$22,0)),"")</f>
        <v/>
      </c>
      <c r="C35" s="21">
        <f>IFERROR(INDEX($G$8:$G$22,MATCH(LARGE($M$8:$M$22,9),$M$8:$M$22,0)),"")</f>
        <v/>
      </c>
      <c r="D35" s="21">
        <f>IFERROR(INDEX($J$8:$J$22,MATCH(LARGE($M$8:$M$22,9),$M$8:$M$22,0)),"")</f>
        <v/>
      </c>
      <c r="E35" s="22">
        <f>IFERROR(INDEX($K$8:$K$22,MATCH(LARGE($M$8:$M$22,9),$M$8:$M$22,0)),"")</f>
        <v/>
      </c>
      <c r="F35" s="22">
        <f>IFERROR(INDEX($L$8:$L$22,MATCH(LARGE($M$8:$M$22,9),$M$8:$M$22,0)),"")</f>
        <v/>
      </c>
    </row>
    <row r="36">
      <c r="A36" s="24" t="n">
        <v>10</v>
      </c>
      <c r="B36" s="25">
        <f>IFERROR(INDEX($A$8:$A$22,MATCH(LARGE($M$8:$M$22,10),$M$8:$M$22,0)),"")</f>
        <v/>
      </c>
      <c r="C36" s="21">
        <f>IFERROR(INDEX($G$8:$G$22,MATCH(LARGE($M$8:$M$22,10),$M$8:$M$22,0)),"")</f>
        <v/>
      </c>
      <c r="D36" s="21">
        <f>IFERROR(INDEX($J$8:$J$22,MATCH(LARGE($M$8:$M$22,10),$M$8:$M$22,0)),"")</f>
        <v/>
      </c>
      <c r="E36" s="22">
        <f>IFERROR(INDEX($K$8:$K$22,MATCH(LARGE($M$8:$M$22,10),$M$8:$M$22,0)),"")</f>
        <v/>
      </c>
      <c r="F36" s="22">
        <f>IFERROR(INDEX($L$8:$L$22,MATCH(LARGE($M$8:$M$22,10),$M$8:$M$22,0)),"")</f>
        <v/>
      </c>
    </row>
    <row r="37">
      <c r="A37" s="24" t="n">
        <v>11</v>
      </c>
      <c r="B37" s="25">
        <f>IFERROR(INDEX($A$8:$A$22,MATCH(LARGE($M$8:$M$22,11),$M$8:$M$22,0)),"")</f>
        <v/>
      </c>
      <c r="C37" s="21">
        <f>IFERROR(INDEX($G$8:$G$22,MATCH(LARGE($M$8:$M$22,11),$M$8:$M$22,0)),"")</f>
        <v/>
      </c>
      <c r="D37" s="21">
        <f>IFERROR(INDEX($J$8:$J$22,MATCH(LARGE($M$8:$M$22,11),$M$8:$M$22,0)),"")</f>
        <v/>
      </c>
      <c r="E37" s="22">
        <f>IFERROR(INDEX($K$8:$K$22,MATCH(LARGE($M$8:$M$22,11),$M$8:$M$22,0)),"")</f>
        <v/>
      </c>
      <c r="F37" s="22">
        <f>IFERROR(INDEX($L$8:$L$22,MATCH(LARGE($M$8:$M$22,11),$M$8:$M$22,0)),"")</f>
        <v/>
      </c>
    </row>
    <row r="38">
      <c r="A38" s="24" t="n">
        <v>12</v>
      </c>
      <c r="B38" s="25">
        <f>IFERROR(INDEX($A$8:$A$22,MATCH(LARGE($M$8:$M$22,12),$M$8:$M$22,0)),"")</f>
        <v/>
      </c>
      <c r="C38" s="21">
        <f>IFERROR(INDEX($G$8:$G$22,MATCH(LARGE($M$8:$M$22,12),$M$8:$M$22,0)),"")</f>
        <v/>
      </c>
      <c r="D38" s="21">
        <f>IFERROR(INDEX($J$8:$J$22,MATCH(LARGE($M$8:$M$22,12),$M$8:$M$22,0)),"")</f>
        <v/>
      </c>
      <c r="E38" s="22">
        <f>IFERROR(INDEX($K$8:$K$22,MATCH(LARGE($M$8:$M$22,12),$M$8:$M$22,0)),"")</f>
        <v/>
      </c>
      <c r="F38" s="22">
        <f>IFERROR(INDEX($L$8:$L$22,MATCH(LARGE($M$8:$M$22,12),$M$8:$M$22,0)),"")</f>
        <v/>
      </c>
    </row>
    <row r="39">
      <c r="A39" s="24" t="n">
        <v>13</v>
      </c>
      <c r="B39" s="25">
        <f>IFERROR(INDEX($A$8:$A$22,MATCH(LARGE($M$8:$M$22,13),$M$8:$M$22,0)),"")</f>
        <v/>
      </c>
      <c r="C39" s="21">
        <f>IFERROR(INDEX($G$8:$G$22,MATCH(LARGE($M$8:$M$22,13),$M$8:$M$22,0)),"")</f>
        <v/>
      </c>
      <c r="D39" s="21">
        <f>IFERROR(INDEX($J$8:$J$22,MATCH(LARGE($M$8:$M$22,13),$M$8:$M$22,0)),"")</f>
        <v/>
      </c>
      <c r="E39" s="22">
        <f>IFERROR(INDEX($K$8:$K$22,MATCH(LARGE($M$8:$M$22,13),$M$8:$M$22,0)),"")</f>
        <v/>
      </c>
      <c r="F39" s="22">
        <f>IFERROR(INDEX($L$8:$L$22,MATCH(LARGE($M$8:$M$22,13),$M$8:$M$22,0)),"")</f>
        <v/>
      </c>
    </row>
    <row r="40">
      <c r="A40" s="24" t="n">
        <v>14</v>
      </c>
      <c r="B40" s="25">
        <f>IFERROR(INDEX($A$8:$A$22,MATCH(LARGE($M$8:$M$22,14),$M$8:$M$22,0)),"")</f>
        <v/>
      </c>
      <c r="C40" s="21">
        <f>IFERROR(INDEX($G$8:$G$22,MATCH(LARGE($M$8:$M$22,14),$M$8:$M$22,0)),"")</f>
        <v/>
      </c>
      <c r="D40" s="21">
        <f>IFERROR(INDEX($J$8:$J$22,MATCH(LARGE($M$8:$M$22,14),$M$8:$M$22,0)),"")</f>
        <v/>
      </c>
      <c r="E40" s="22">
        <f>IFERROR(INDEX($K$8:$K$22,MATCH(LARGE($M$8:$M$22,14),$M$8:$M$22,0)),"")</f>
        <v/>
      </c>
      <c r="F40" s="22">
        <f>IFERROR(INDEX($L$8:$L$22,MATCH(LARGE($M$8:$M$22,14),$M$8:$M$22,0)),"")</f>
        <v/>
      </c>
    </row>
    <row r="41">
      <c r="A41" s="24" t="n">
        <v>15</v>
      </c>
      <c r="B41" s="25">
        <f>IFERROR(INDEX($A$8:$A$22,MATCH(LARGE($M$8:$M$22,15),$M$8:$M$22,0)),"")</f>
        <v/>
      </c>
      <c r="C41" s="21">
        <f>IFERROR(INDEX($G$8:$G$22,MATCH(LARGE($M$8:$M$22,15),$M$8:$M$22,0)),"")</f>
        <v/>
      </c>
      <c r="D41" s="21">
        <f>IFERROR(INDEX($J$8:$J$22,MATCH(LARGE($M$8:$M$22,15),$M$8:$M$22,0)),"")</f>
        <v/>
      </c>
      <c r="E41" s="22">
        <f>IFERROR(INDEX($K$8:$K$22,MATCH(LARGE($M$8:$M$22,15),$M$8:$M$22,0)),"")</f>
        <v/>
      </c>
      <c r="F41" s="22">
        <f>IFERROR(INDEX($L$8:$L$22,MATCH(LARGE($M$8:$M$22,15),$M$8:$M$22,0)),"")</f>
        <v/>
      </c>
    </row>
    <row r="43">
      <c r="A43" s="16" t="inlineStr">
        <is>
          <t>Ranked by what you keep in pounds, not by price. The order is rarely the one you would guess from the prices, because the per-order fee and the ad rate hit small and heavily promoted listings hardest.</t>
        </is>
      </c>
    </row>
  </sheetData>
  <conditionalFormatting sqref="J8:J22">
    <cfRule type="cellIs" priority="1" operator="lessThan" dxfId="0">
      <formula>0</formula>
    </cfRule>
  </conditionalFormatting>
  <conditionalFormatting sqref="K8:K22">
    <cfRule type="cellIs" priority="2" operator="lessThan" dxfId="0">
      <formula>0</formula>
    </cfRule>
  </conditionalFormatting>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2026-08-09T13:03:23Z</dcterms:created>
  <dcterms:modified xmlns:dcterms="http://purl.org/dc/terms/" xmlns:xsi="http://www.w3.org/2001/XMLSchema-instance" xsi:type="dcterms:W3CDTF">2026-08-09T13:03:23Z</dcterms:modified>
</cp:coreProperties>
</file>